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dayp\Downloads\"/>
    </mc:Choice>
  </mc:AlternateContent>
  <xr:revisionPtr revIDLastSave="0" documentId="13_ncr:1_{371780BC-0433-488C-8869-2E2F230B0576}" xr6:coauthVersionLast="47" xr6:coauthVersionMax="47" xr10:uidLastSave="{00000000-0000-0000-0000-000000000000}"/>
  <bookViews>
    <workbookView xWindow="-98" yWindow="-98" windowWidth="22695" windowHeight="14476" xr2:uid="{00000000-000D-0000-FFFF-FFFF00000000}"/>
  </bookViews>
  <sheets>
    <sheet name="Sheet1" sheetId="11" r:id="rId1"/>
    <sheet name="Cost" sheetId="10" r:id="rId2"/>
    <sheet name="Count" sheetId="8" r:id="rId3"/>
  </sheets>
  <definedNames>
    <definedName name="_xlnm._FilterDatabase" localSheetId="1" hidden="1">Cost!$B$6:$P$37</definedName>
    <definedName name="_xlnm._FilterDatabase" localSheetId="2" hidden="1">Count!$B$4:$P$35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2" i="11" l="1"/>
  <c r="G32" i="11" s="1"/>
  <c r="Q39" i="10"/>
  <c r="Q29" i="10"/>
  <c r="Q38" i="10"/>
  <c r="Q37" i="10"/>
  <c r="Q36" i="10"/>
  <c r="Q35" i="10"/>
  <c r="Q34" i="10"/>
  <c r="Q33" i="10"/>
  <c r="Q32" i="10"/>
  <c r="Q31" i="10"/>
  <c r="Q28" i="10"/>
  <c r="Q27" i="10"/>
  <c r="Q26" i="10"/>
  <c r="Q25" i="10"/>
  <c r="Q24" i="10"/>
  <c r="Q23" i="10"/>
  <c r="Q22" i="10"/>
  <c r="Q21" i="10"/>
  <c r="Q20" i="10"/>
  <c r="Q19" i="10"/>
  <c r="Q18" i="10"/>
  <c r="Q17" i="10"/>
  <c r="Q16" i="10"/>
  <c r="Q15" i="10"/>
  <c r="Q14" i="10"/>
  <c r="Q13" i="10"/>
  <c r="Q12" i="10"/>
  <c r="Q11" i="10"/>
  <c r="Q10" i="10"/>
  <c r="Q9" i="10"/>
  <c r="Q8" i="10"/>
  <c r="Q7" i="10"/>
  <c r="P39" i="10"/>
  <c r="O39" i="10"/>
  <c r="E29" i="11" s="1"/>
  <c r="G29" i="11" s="1"/>
  <c r="N39" i="10"/>
  <c r="M39" i="10"/>
  <c r="L39" i="10"/>
  <c r="E26" i="11" s="1"/>
  <c r="G26" i="11" s="1"/>
  <c r="K39" i="10"/>
  <c r="E25" i="11" s="1"/>
  <c r="G25" i="11" s="1"/>
  <c r="J39" i="10"/>
  <c r="I39" i="10"/>
  <c r="H39" i="10"/>
  <c r="E22" i="11" s="1"/>
  <c r="G22" i="11" s="1"/>
  <c r="G39" i="10"/>
  <c r="E21" i="11" s="1"/>
  <c r="G21" i="11" s="1"/>
  <c r="F39" i="10"/>
  <c r="E39" i="10"/>
  <c r="D39" i="10"/>
  <c r="P29" i="10"/>
  <c r="O29" i="10"/>
  <c r="N29" i="10"/>
  <c r="M29" i="10"/>
  <c r="L29" i="10"/>
  <c r="K29" i="10"/>
  <c r="J29" i="10"/>
  <c r="I29" i="10"/>
  <c r="E9" i="11" s="1"/>
  <c r="G9" i="11" s="1"/>
  <c r="H29" i="10"/>
  <c r="G29" i="10"/>
  <c r="F29" i="10"/>
  <c r="E29" i="10"/>
  <c r="D29" i="10"/>
  <c r="E4" i="11" s="1"/>
  <c r="G4" i="11" s="1"/>
  <c r="G7" i="11"/>
  <c r="G17" i="11"/>
  <c r="G23" i="11"/>
  <c r="G30" i="11"/>
  <c r="E18" i="11"/>
  <c r="G18" i="11" s="1"/>
  <c r="E28" i="11"/>
  <c r="G28" i="11" s="1"/>
  <c r="E27" i="11"/>
  <c r="G27" i="11" s="1"/>
  <c r="E24" i="11"/>
  <c r="G24" i="11" s="1"/>
  <c r="E23" i="11"/>
  <c r="E20" i="11"/>
  <c r="G20" i="11" s="1"/>
  <c r="E19" i="11"/>
  <c r="G19" i="11" s="1"/>
  <c r="E16" i="11"/>
  <c r="G16" i="11" s="1"/>
  <c r="E15" i="11"/>
  <c r="G15" i="11" s="1"/>
  <c r="E14" i="11"/>
  <c r="G14" i="11" s="1"/>
  <c r="E13" i="11"/>
  <c r="G13" i="11" s="1"/>
  <c r="E12" i="11"/>
  <c r="G12" i="11" s="1"/>
  <c r="E11" i="11"/>
  <c r="G11" i="11" s="1"/>
  <c r="E10" i="11"/>
  <c r="G10" i="11" s="1"/>
  <c r="E8" i="11"/>
  <c r="G8" i="11" s="1"/>
  <c r="E7" i="11"/>
  <c r="E6" i="11"/>
  <c r="G6" i="11" s="1"/>
  <c r="E5" i="11"/>
  <c r="G5" i="11" s="1"/>
  <c r="R39" i="10"/>
  <c r="Q26" i="8"/>
  <c r="Q25" i="8"/>
  <c r="Q24" i="8"/>
  <c r="Q23" i="8"/>
  <c r="Q22" i="8"/>
  <c r="Q21" i="8"/>
  <c r="Q20" i="8"/>
  <c r="Q19" i="8"/>
  <c r="Q18" i="8"/>
  <c r="Q17" i="8"/>
  <c r="Q16" i="8"/>
  <c r="Q15" i="8"/>
  <c r="Q14" i="8"/>
  <c r="Q13" i="8"/>
  <c r="Q12" i="8"/>
  <c r="Q11" i="8"/>
  <c r="Q10" i="8"/>
  <c r="Q9" i="8"/>
  <c r="Q8" i="8"/>
  <c r="Q7" i="8"/>
  <c r="Q6" i="8"/>
  <c r="Q5" i="8"/>
  <c r="Q37" i="8"/>
  <c r="Q36" i="8"/>
  <c r="Q35" i="8"/>
  <c r="Q34" i="8"/>
  <c r="Q33" i="8"/>
  <c r="Q32" i="8"/>
  <c r="Q31" i="8"/>
  <c r="Q30" i="8"/>
  <c r="Q29" i="8"/>
  <c r="H37" i="8"/>
  <c r="H27" i="8"/>
  <c r="K37" i="8"/>
  <c r="K27" i="8"/>
  <c r="L37" i="8"/>
  <c r="L27" i="8"/>
  <c r="E4" i="10"/>
  <c r="F31" i="11" l="1"/>
  <c r="F33" i="11"/>
  <c r="Q27" i="8"/>
  <c r="R7" i="10"/>
  <c r="R38" i="10"/>
  <c r="G27" i="8"/>
  <c r="D27" i="8"/>
  <c r="J27" i="8"/>
  <c r="M27" i="8"/>
  <c r="F27" i="8"/>
  <c r="N27" i="8"/>
  <c r="I27" i="8"/>
  <c r="O27" i="8"/>
  <c r="P27" i="8"/>
  <c r="E27" i="8"/>
  <c r="G37" i="8"/>
  <c r="D37" i="8"/>
  <c r="J37" i="8"/>
  <c r="M37" i="8"/>
  <c r="F37" i="8"/>
  <c r="N37" i="8"/>
  <c r="I37" i="8"/>
  <c r="O37" i="8"/>
  <c r="P37" i="8"/>
  <c r="E37" i="8"/>
  <c r="R28" i="10"/>
  <c r="R29" i="10" s="1"/>
  <c r="R8" i="10"/>
  <c r="R9" i="10"/>
  <c r="R10" i="10"/>
  <c r="R11" i="10"/>
  <c r="R33" i="10"/>
  <c r="R12" i="10"/>
  <c r="R13" i="10"/>
  <c r="R31" i="10"/>
  <c r="R14" i="10"/>
  <c r="R32" i="10"/>
  <c r="R16" i="10"/>
  <c r="R17" i="10"/>
  <c r="R18" i="10"/>
  <c r="R37" i="10"/>
  <c r="R19" i="10"/>
  <c r="R20" i="10"/>
  <c r="R21" i="10"/>
  <c r="R22" i="10"/>
  <c r="R23" i="10"/>
  <c r="R24" i="10"/>
  <c r="R25" i="10"/>
  <c r="R26" i="10"/>
  <c r="R34" i="10"/>
  <c r="R27" i="10"/>
  <c r="R35" i="10"/>
  <c r="R36" i="10"/>
  <c r="R15" i="10"/>
  <c r="J38" i="10" l="1"/>
  <c r="O37" i="10"/>
  <c r="G37" i="10"/>
  <c r="L36" i="10"/>
  <c r="D36" i="10"/>
  <c r="I35" i="10"/>
  <c r="N34" i="10"/>
  <c r="F34" i="10"/>
  <c r="K33" i="10"/>
  <c r="P32" i="10"/>
  <c r="H32" i="10"/>
  <c r="M31" i="10"/>
  <c r="E31" i="10"/>
  <c r="J28" i="10"/>
  <c r="O27" i="10"/>
  <c r="G27" i="10"/>
  <c r="L26" i="10"/>
  <c r="D26" i="10"/>
  <c r="I25" i="10"/>
  <c r="N24" i="10"/>
  <c r="F24" i="10"/>
  <c r="K23" i="10"/>
  <c r="P22" i="10"/>
  <c r="H22" i="10"/>
  <c r="M21" i="10"/>
  <c r="E21" i="10"/>
  <c r="J20" i="10"/>
  <c r="O19" i="10"/>
  <c r="G19" i="10"/>
  <c r="L18" i="10"/>
  <c r="D18" i="10"/>
  <c r="I17" i="10"/>
  <c r="N16" i="10"/>
  <c r="F16" i="10"/>
  <c r="K15" i="10"/>
  <c r="P14" i="10"/>
  <c r="H14" i="10"/>
  <c r="M13" i="10"/>
  <c r="E13" i="10"/>
  <c r="J12" i="10"/>
  <c r="O11" i="10"/>
  <c r="G11" i="10"/>
  <c r="L10" i="10"/>
  <c r="D10" i="10"/>
  <c r="I9" i="10"/>
  <c r="N8" i="10"/>
  <c r="F8" i="10"/>
  <c r="K7" i="10"/>
  <c r="M16" i="10"/>
  <c r="O14" i="10"/>
  <c r="D13" i="10"/>
  <c r="N11" i="10"/>
  <c r="K10" i="10"/>
  <c r="H9" i="10"/>
  <c r="E8" i="10"/>
  <c r="J35" i="10"/>
  <c r="M26" i="10"/>
  <c r="K20" i="10"/>
  <c r="G16" i="10"/>
  <c r="M10" i="10"/>
  <c r="I38" i="10"/>
  <c r="N37" i="10"/>
  <c r="F37" i="10"/>
  <c r="K36" i="10"/>
  <c r="P35" i="10"/>
  <c r="H35" i="10"/>
  <c r="M34" i="10"/>
  <c r="E34" i="10"/>
  <c r="J33" i="10"/>
  <c r="O32" i="10"/>
  <c r="G32" i="10"/>
  <c r="L31" i="10"/>
  <c r="D31" i="10"/>
  <c r="I28" i="10"/>
  <c r="N27" i="10"/>
  <c r="F27" i="10"/>
  <c r="K26" i="10"/>
  <c r="P25" i="10"/>
  <c r="H25" i="10"/>
  <c r="M24" i="10"/>
  <c r="E24" i="10"/>
  <c r="J23" i="10"/>
  <c r="O22" i="10"/>
  <c r="G22" i="10"/>
  <c r="L21" i="10"/>
  <c r="D21" i="10"/>
  <c r="I20" i="10"/>
  <c r="N19" i="10"/>
  <c r="F19" i="10"/>
  <c r="K18" i="10"/>
  <c r="P17" i="10"/>
  <c r="H17" i="10"/>
  <c r="E16" i="10"/>
  <c r="J15" i="10"/>
  <c r="G14" i="10"/>
  <c r="L13" i="10"/>
  <c r="I12" i="10"/>
  <c r="F11" i="10"/>
  <c r="P9" i="10"/>
  <c r="M8" i="10"/>
  <c r="J7" i="10"/>
  <c r="M9" i="10"/>
  <c r="G7" i="10"/>
  <c r="P37" i="10"/>
  <c r="K28" i="10"/>
  <c r="D23" i="10"/>
  <c r="E18" i="10"/>
  <c r="F13" i="10"/>
  <c r="L7" i="10"/>
  <c r="P38" i="10"/>
  <c r="H38" i="10"/>
  <c r="M37" i="10"/>
  <c r="E37" i="10"/>
  <c r="J36" i="10"/>
  <c r="O35" i="10"/>
  <c r="G35" i="10"/>
  <c r="L34" i="10"/>
  <c r="D34" i="10"/>
  <c r="I33" i="10"/>
  <c r="N32" i="10"/>
  <c r="F32" i="10"/>
  <c r="K31" i="10"/>
  <c r="P28" i="10"/>
  <c r="H28" i="10"/>
  <c r="M27" i="10"/>
  <c r="E27" i="10"/>
  <c r="J26" i="10"/>
  <c r="O25" i="10"/>
  <c r="G25" i="10"/>
  <c r="L24" i="10"/>
  <c r="D24" i="10"/>
  <c r="I23" i="10"/>
  <c r="N22" i="10"/>
  <c r="F22" i="10"/>
  <c r="K21" i="10"/>
  <c r="P20" i="10"/>
  <c r="H20" i="10"/>
  <c r="M19" i="10"/>
  <c r="E19" i="10"/>
  <c r="J18" i="10"/>
  <c r="O17" i="10"/>
  <c r="G17" i="10"/>
  <c r="L16" i="10"/>
  <c r="D16" i="10"/>
  <c r="I15" i="10"/>
  <c r="N14" i="10"/>
  <c r="F14" i="10"/>
  <c r="K13" i="10"/>
  <c r="P12" i="10"/>
  <c r="H12" i="10"/>
  <c r="M11" i="10"/>
  <c r="E11" i="10"/>
  <c r="J10" i="10"/>
  <c r="O9" i="10"/>
  <c r="G9" i="10"/>
  <c r="L8" i="10"/>
  <c r="D8" i="10"/>
  <c r="I7" i="10"/>
  <c r="I18" i="10"/>
  <c r="P15" i="10"/>
  <c r="M14" i="10"/>
  <c r="J13" i="10"/>
  <c r="G12" i="10"/>
  <c r="D11" i="10"/>
  <c r="N9" i="10"/>
  <c r="K8" i="10"/>
  <c r="P7" i="10"/>
  <c r="J8" i="10"/>
  <c r="D9" i="10"/>
  <c r="H37" i="10"/>
  <c r="E26" i="10"/>
  <c r="F21" i="10"/>
  <c r="O16" i="10"/>
  <c r="P11" i="10"/>
  <c r="D7" i="10"/>
  <c r="O38" i="10"/>
  <c r="G38" i="10"/>
  <c r="L37" i="10"/>
  <c r="D37" i="10"/>
  <c r="I36" i="10"/>
  <c r="N35" i="10"/>
  <c r="F35" i="10"/>
  <c r="K34" i="10"/>
  <c r="P33" i="10"/>
  <c r="H33" i="10"/>
  <c r="M32" i="10"/>
  <c r="E32" i="10"/>
  <c r="J31" i="10"/>
  <c r="O28" i="10"/>
  <c r="G28" i="10"/>
  <c r="L27" i="10"/>
  <c r="D27" i="10"/>
  <c r="I26" i="10"/>
  <c r="N25" i="10"/>
  <c r="F25" i="10"/>
  <c r="K24" i="10"/>
  <c r="P23" i="10"/>
  <c r="H23" i="10"/>
  <c r="M22" i="10"/>
  <c r="E22" i="10"/>
  <c r="J21" i="10"/>
  <c r="O20" i="10"/>
  <c r="G20" i="10"/>
  <c r="L19" i="10"/>
  <c r="D19" i="10"/>
  <c r="N17" i="10"/>
  <c r="F17" i="10"/>
  <c r="K16" i="10"/>
  <c r="H15" i="10"/>
  <c r="E14" i="10"/>
  <c r="O12" i="10"/>
  <c r="L11" i="10"/>
  <c r="I10" i="10"/>
  <c r="F9" i="10"/>
  <c r="H7" i="10"/>
  <c r="O7" i="10"/>
  <c r="F7" i="10"/>
  <c r="M36" i="10"/>
  <c r="F31" i="10"/>
  <c r="L23" i="10"/>
  <c r="J17" i="10"/>
  <c r="N13" i="10"/>
  <c r="O8" i="10"/>
  <c r="N38" i="10"/>
  <c r="F38" i="10"/>
  <c r="K37" i="10"/>
  <c r="P36" i="10"/>
  <c r="H36" i="10"/>
  <c r="M35" i="10"/>
  <c r="E35" i="10"/>
  <c r="J34" i="10"/>
  <c r="O33" i="10"/>
  <c r="G33" i="10"/>
  <c r="L32" i="10"/>
  <c r="D32" i="10"/>
  <c r="I31" i="10"/>
  <c r="N28" i="10"/>
  <c r="F28" i="10"/>
  <c r="K27" i="10"/>
  <c r="P26" i="10"/>
  <c r="H26" i="10"/>
  <c r="M25" i="10"/>
  <c r="E25" i="10"/>
  <c r="J24" i="10"/>
  <c r="O23" i="10"/>
  <c r="G23" i="10"/>
  <c r="L22" i="10"/>
  <c r="D22" i="10"/>
  <c r="I21" i="10"/>
  <c r="N20" i="10"/>
  <c r="F20" i="10"/>
  <c r="K19" i="10"/>
  <c r="P18" i="10"/>
  <c r="H18" i="10"/>
  <c r="M17" i="10"/>
  <c r="E17" i="10"/>
  <c r="J16" i="10"/>
  <c r="O15" i="10"/>
  <c r="G15" i="10"/>
  <c r="L14" i="10"/>
  <c r="D14" i="10"/>
  <c r="I13" i="10"/>
  <c r="N12" i="10"/>
  <c r="F12" i="10"/>
  <c r="K11" i="10"/>
  <c r="P10" i="10"/>
  <c r="H10" i="10"/>
  <c r="E9" i="10"/>
  <c r="N7" i="10"/>
  <c r="E36" i="10"/>
  <c r="D33" i="10"/>
  <c r="N31" i="10"/>
  <c r="H27" i="10"/>
  <c r="G24" i="10"/>
  <c r="N21" i="10"/>
  <c r="M18" i="10"/>
  <c r="L15" i="10"/>
  <c r="K12" i="10"/>
  <c r="J9" i="10"/>
  <c r="M38" i="10"/>
  <c r="E38" i="10"/>
  <c r="J37" i="10"/>
  <c r="O36" i="10"/>
  <c r="G36" i="10"/>
  <c r="L35" i="10"/>
  <c r="D35" i="10"/>
  <c r="I34" i="10"/>
  <c r="N33" i="10"/>
  <c r="F33" i="10"/>
  <c r="K32" i="10"/>
  <c r="P31" i="10"/>
  <c r="H31" i="10"/>
  <c r="M28" i="10"/>
  <c r="E28" i="10"/>
  <c r="J27" i="10"/>
  <c r="O26" i="10"/>
  <c r="G26" i="10"/>
  <c r="L25" i="10"/>
  <c r="D25" i="10"/>
  <c r="I24" i="10"/>
  <c r="N23" i="10"/>
  <c r="F23" i="10"/>
  <c r="K22" i="10"/>
  <c r="P21" i="10"/>
  <c r="H21" i="10"/>
  <c r="M20" i="10"/>
  <c r="E20" i="10"/>
  <c r="J19" i="10"/>
  <c r="O18" i="10"/>
  <c r="G18" i="10"/>
  <c r="L17" i="10"/>
  <c r="D17" i="10"/>
  <c r="I16" i="10"/>
  <c r="N15" i="10"/>
  <c r="F15" i="10"/>
  <c r="K14" i="10"/>
  <c r="P13" i="10"/>
  <c r="H13" i="10"/>
  <c r="M12" i="10"/>
  <c r="E12" i="10"/>
  <c r="J11" i="10"/>
  <c r="O10" i="10"/>
  <c r="G10" i="10"/>
  <c r="L9" i="10"/>
  <c r="I8" i="10"/>
  <c r="O34" i="10"/>
  <c r="J25" i="10"/>
  <c r="P19" i="10"/>
  <c r="I14" i="10"/>
  <c r="G8" i="10"/>
  <c r="L38" i="10"/>
  <c r="D38" i="10"/>
  <c r="I37" i="10"/>
  <c r="N36" i="10"/>
  <c r="F36" i="10"/>
  <c r="K35" i="10"/>
  <c r="P34" i="10"/>
  <c r="H34" i="10"/>
  <c r="M33" i="10"/>
  <c r="E33" i="10"/>
  <c r="J32" i="10"/>
  <c r="O31" i="10"/>
  <c r="G31" i="10"/>
  <c r="L28" i="10"/>
  <c r="D28" i="10"/>
  <c r="I27" i="10"/>
  <c r="N26" i="10"/>
  <c r="F26" i="10"/>
  <c r="K25" i="10"/>
  <c r="P24" i="10"/>
  <c r="H24" i="10"/>
  <c r="M23" i="10"/>
  <c r="E23" i="10"/>
  <c r="J22" i="10"/>
  <c r="O21" i="10"/>
  <c r="G21" i="10"/>
  <c r="L20" i="10"/>
  <c r="D20" i="10"/>
  <c r="I19" i="10"/>
  <c r="N18" i="10"/>
  <c r="F18" i="10"/>
  <c r="K17" i="10"/>
  <c r="P16" i="10"/>
  <c r="H16" i="10"/>
  <c r="M15" i="10"/>
  <c r="E15" i="10"/>
  <c r="J14" i="10"/>
  <c r="O13" i="10"/>
  <c r="G13" i="10"/>
  <c r="L12" i="10"/>
  <c r="D12" i="10"/>
  <c r="I11" i="10"/>
  <c r="N10" i="10"/>
  <c r="F10" i="10"/>
  <c r="K9" i="10"/>
  <c r="P8" i="10"/>
  <c r="H8" i="10"/>
  <c r="M7" i="10"/>
  <c r="E7" i="10"/>
  <c r="K38" i="10"/>
  <c r="G34" i="10"/>
  <c r="L33" i="10"/>
  <c r="I32" i="10"/>
  <c r="P27" i="10"/>
  <c r="O24" i="10"/>
  <c r="I22" i="10"/>
  <c r="H19" i="10"/>
  <c r="D15" i="10"/>
  <c r="H11" i="10"/>
  <c r="E10" i="10"/>
  <c r="G33" i="11" l="1"/>
  <c r="G31" i="11"/>
  <c r="G35" i="11" l="1"/>
</calcChain>
</file>

<file path=xl/sharedStrings.xml><?xml version="1.0" encoding="utf-8"?>
<sst xmlns="http://schemas.openxmlformats.org/spreadsheetml/2006/main" count="191" uniqueCount="68">
  <si>
    <t>LOUNDRY COUNT</t>
  </si>
  <si>
    <t>ITEMS</t>
  </si>
  <si>
    <t>KG/PCs</t>
  </si>
  <si>
    <t>Housekeeping</t>
  </si>
  <si>
    <t>Front Office</t>
  </si>
  <si>
    <t>Sports &amp; Recn</t>
  </si>
  <si>
    <t>Finance</t>
  </si>
  <si>
    <t xml:space="preserve">Kitchen </t>
  </si>
  <si>
    <t>HR</t>
  </si>
  <si>
    <t>SPA</t>
  </si>
  <si>
    <t>Maintenance</t>
  </si>
  <si>
    <t>Guest</t>
  </si>
  <si>
    <t>Total</t>
  </si>
  <si>
    <t>BAR NAPKIN</t>
  </si>
  <si>
    <t>BATH MAT</t>
  </si>
  <si>
    <t>BATH ROBE</t>
  </si>
  <si>
    <t>BATH TOWEL</t>
  </si>
  <si>
    <t>BED SHEET</t>
  </si>
  <si>
    <t>CUSSION COVER</t>
  </si>
  <si>
    <t>DUSTERS</t>
  </si>
  <si>
    <t>FACE TOWEL</t>
  </si>
  <si>
    <t>W/FACE TOWEL</t>
  </si>
  <si>
    <t>GUEST LAUNDRY</t>
  </si>
  <si>
    <t>GYM TOWEL</t>
  </si>
  <si>
    <t>HAND TOWEL</t>
  </si>
  <si>
    <t>NAPKIN</t>
  </si>
  <si>
    <t>PILLOW CASE</t>
  </si>
  <si>
    <t>POOL TOWEL</t>
  </si>
  <si>
    <t>QUILT COVER</t>
  </si>
  <si>
    <t>QUILT COVER(D)</t>
  </si>
  <si>
    <t>QUILT COVER(S)</t>
  </si>
  <si>
    <t>STW/DUSTER</t>
  </si>
  <si>
    <t>TABLE CLOTH</t>
  </si>
  <si>
    <t>UNIFORM - Outside</t>
  </si>
  <si>
    <t>OTHER</t>
  </si>
  <si>
    <t>ENG/UNIFORM</t>
  </si>
  <si>
    <t>GRD/UNIFROM</t>
  </si>
  <si>
    <t>COOK UNIFORM</t>
  </si>
  <si>
    <t>STW/UNIFORM</t>
  </si>
  <si>
    <t>UNIFORM</t>
  </si>
  <si>
    <t>UNIFORM(sup)</t>
  </si>
  <si>
    <t>LAUNDRY UNIFORM</t>
  </si>
  <si>
    <t>EXECUTIVE CLOTH</t>
  </si>
  <si>
    <t>APPORTIONMENT OF LOUNDRY EXPENSE</t>
  </si>
  <si>
    <t>Loundry supply &amp; expenses</t>
  </si>
  <si>
    <t>Pls enter the cost here</t>
  </si>
  <si>
    <t>GL</t>
  </si>
  <si>
    <t>Uniform Cleaning</t>
  </si>
  <si>
    <t>Laundry &amp; Dry Cleaning</t>
  </si>
  <si>
    <t>Total Cost</t>
  </si>
  <si>
    <t>Total KG</t>
  </si>
  <si>
    <t>HOTELS AND RESORT NAME</t>
  </si>
  <si>
    <t>MONTH OF NOVEMBER 2025</t>
  </si>
  <si>
    <t>F&amp;B Outlets</t>
  </si>
  <si>
    <t>F&amp;B Admin</t>
  </si>
  <si>
    <t>Admin General</t>
  </si>
  <si>
    <t>OOD</t>
  </si>
  <si>
    <t>Laundry COS</t>
  </si>
  <si>
    <t>Laundry allocation</t>
  </si>
  <si>
    <t>Uniform allocation</t>
  </si>
  <si>
    <t>Dept</t>
  </si>
  <si>
    <t>Laundry COS allocation</t>
  </si>
  <si>
    <t>House Laundry</t>
  </si>
  <si>
    <t>Description</t>
  </si>
  <si>
    <t>Dr</t>
  </si>
  <si>
    <t>Cr</t>
  </si>
  <si>
    <t>Net amount</t>
  </si>
  <si>
    <t>Check Zero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</si>
</sst>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00_-;\-* #,##0.000_-;_-* &quot;-&quot;??_-;_-@_-"/>
    <numFmt numFmtId="166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4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43" fontId="0" fillId="0" borderId="0" xfId="1" applyFont="1"/>
    <xf numFmtId="43" fontId="0" fillId="0" borderId="3" xfId="1" applyFont="1" applyBorder="1"/>
    <xf numFmtId="43" fontId="0" fillId="0" borderId="5" xfId="1" applyFont="1" applyBorder="1"/>
    <xf numFmtId="164" fontId="0" fillId="0" borderId="5" xfId="1" applyNumberFormat="1" applyFont="1" applyBorder="1"/>
    <xf numFmtId="43" fontId="1" fillId="0" borderId="1" xfId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43" fontId="1" fillId="0" borderId="2" xfId="1" applyFont="1" applyBorder="1" applyAlignment="1">
      <alignment horizontal="center"/>
    </xf>
    <xf numFmtId="43" fontId="0" fillId="0" borderId="6" xfId="1" applyFont="1" applyBorder="1"/>
    <xf numFmtId="43" fontId="0" fillId="0" borderId="7" xfId="1" applyFont="1" applyBorder="1"/>
    <xf numFmtId="43" fontId="3" fillId="0" borderId="0" xfId="1" applyFont="1"/>
    <xf numFmtId="43" fontId="0" fillId="0" borderId="8" xfId="1" applyFont="1" applyBorder="1"/>
    <xf numFmtId="43" fontId="0" fillId="0" borderId="9" xfId="1" applyFont="1" applyBorder="1"/>
    <xf numFmtId="43" fontId="0" fillId="0" borderId="10" xfId="1" applyFont="1" applyBorder="1"/>
    <xf numFmtId="43" fontId="0" fillId="0" borderId="11" xfId="1" applyFont="1" applyBorder="1"/>
    <xf numFmtId="43" fontId="0" fillId="0" borderId="12" xfId="1" applyFont="1" applyBorder="1"/>
    <xf numFmtId="43" fontId="0" fillId="0" borderId="13" xfId="1" applyFont="1" applyBorder="1"/>
    <xf numFmtId="43" fontId="0" fillId="0" borderId="14" xfId="1" applyFont="1" applyBorder="1"/>
    <xf numFmtId="43" fontId="0" fillId="0" borderId="15" xfId="1" applyFont="1" applyBorder="1"/>
    <xf numFmtId="43" fontId="0" fillId="0" borderId="16" xfId="1" applyFont="1" applyBorder="1"/>
    <xf numFmtId="43" fontId="0" fillId="0" borderId="17" xfId="1" applyFont="1" applyBorder="1"/>
    <xf numFmtId="43" fontId="0" fillId="0" borderId="18" xfId="1" applyFont="1" applyBorder="1"/>
    <xf numFmtId="43" fontId="0" fillId="0" borderId="19" xfId="1" applyFont="1" applyBorder="1"/>
    <xf numFmtId="0" fontId="4" fillId="0" borderId="0" xfId="0" applyFont="1"/>
    <xf numFmtId="17" fontId="1" fillId="0" borderId="0" xfId="0" applyNumberFormat="1" applyFont="1" applyAlignment="1">
      <alignment horizontal="center"/>
    </xf>
    <xf numFmtId="43" fontId="1" fillId="0" borderId="0" xfId="1" applyFont="1" applyAlignment="1">
      <alignment horizontal="right"/>
    </xf>
    <xf numFmtId="164" fontId="0" fillId="0" borderId="20" xfId="1" applyNumberFormat="1" applyFont="1" applyBorder="1"/>
    <xf numFmtId="0" fontId="0" fillId="0" borderId="4" xfId="0" applyBorder="1"/>
    <xf numFmtId="0" fontId="0" fillId="0" borderId="5" xfId="0" applyBorder="1"/>
    <xf numFmtId="0" fontId="0" fillId="0" borderId="20" xfId="0" applyBorder="1"/>
    <xf numFmtId="43" fontId="1" fillId="2" borderId="21" xfId="1" applyFont="1" applyFill="1" applyBorder="1"/>
    <xf numFmtId="43" fontId="2" fillId="0" borderId="0" xfId="1" applyFont="1" applyBorder="1" applyAlignment="1">
      <alignment horizontal="left" vertical="center"/>
    </xf>
    <xf numFmtId="166" fontId="0" fillId="0" borderId="0" xfId="1" applyNumberFormat="1" applyFont="1" applyAlignment="1">
      <alignment horizontal="left"/>
    </xf>
    <xf numFmtId="43" fontId="0" fillId="0" borderId="0" xfId="0" applyNumberFormat="1"/>
    <xf numFmtId="43" fontId="0" fillId="0" borderId="0" xfId="1" applyNumberFormat="1" applyFont="1"/>
    <xf numFmtId="43" fontId="1" fillId="0" borderId="0" xfId="1" applyNumberFormat="1" applyFont="1" applyAlignment="1">
      <alignment horizontal="center"/>
    </xf>
    <xf numFmtId="43" fontId="0" fillId="0" borderId="22" xfId="1" applyNumberFormat="1" applyFont="1" applyBorder="1"/>
    <xf numFmtId="43" fontId="5" fillId="0" borderId="0" xfId="1" applyNumberFormat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1C39D-FFA7-4F68-9114-BCCECC1BD4E1}">
  <dimension ref="B2:K36"/>
  <sheetViews>
    <sheetView tabSelected="1" workbookViewId="0">
      <selection activeCell="J15" sqref="J15"/>
    </sheetView>
  </sheetViews>
  <sheetFormatPr defaultRowHeight="14.25" x14ac:dyDescent="0.45"/>
  <cols>
    <col min="1" max="1" width="9.9296875" bestFit="1" customWidth="1"/>
    <col min="2" max="2" width="20.1328125" bestFit="1" customWidth="1"/>
    <col min="3" max="3" width="13.73046875" bestFit="1" customWidth="1"/>
    <col min="4" max="4" width="20.53125" bestFit="1" customWidth="1"/>
    <col min="5" max="6" width="12.796875" customWidth="1"/>
    <col min="7" max="7" width="12.796875" style="37" customWidth="1"/>
  </cols>
  <sheetData>
    <row r="2" spans="2:11" s="1" customFormat="1" x14ac:dyDescent="0.45">
      <c r="B2" s="1" t="s">
        <v>46</v>
      </c>
      <c r="C2" s="1" t="s">
        <v>60</v>
      </c>
      <c r="D2" s="1" t="s">
        <v>63</v>
      </c>
      <c r="E2" s="8" t="s">
        <v>64</v>
      </c>
      <c r="F2" s="8" t="s">
        <v>65</v>
      </c>
      <c r="G2" s="38" t="s">
        <v>66</v>
      </c>
    </row>
    <row r="4" spans="2:11" x14ac:dyDescent="0.45">
      <c r="B4" s="3" t="s">
        <v>58</v>
      </c>
      <c r="C4" s="35" t="s">
        <v>4</v>
      </c>
      <c r="D4" s="34" t="s">
        <v>48</v>
      </c>
      <c r="E4" s="36">
        <f>Cost!D29</f>
        <v>597.35</v>
      </c>
      <c r="F4" s="3"/>
      <c r="G4" s="37">
        <f t="shared" ref="G4:G33" si="0">E4-F4</f>
        <v>597.35</v>
      </c>
      <c r="H4" s="3"/>
      <c r="K4" s="3"/>
    </row>
    <row r="5" spans="2:11" x14ac:dyDescent="0.45">
      <c r="B5" s="3" t="s">
        <v>58</v>
      </c>
      <c r="C5" s="35" t="s">
        <v>3</v>
      </c>
      <c r="D5" s="34" t="s">
        <v>48</v>
      </c>
      <c r="E5" s="36">
        <f>Cost!E29</f>
        <v>45753.17</v>
      </c>
      <c r="F5" s="3"/>
      <c r="G5" s="37">
        <f t="shared" si="0"/>
        <v>45753.17</v>
      </c>
      <c r="H5" s="3"/>
      <c r="K5" s="3"/>
    </row>
    <row r="6" spans="2:11" x14ac:dyDescent="0.45">
      <c r="B6" s="3" t="s">
        <v>58</v>
      </c>
      <c r="C6" s="35" t="s">
        <v>7</v>
      </c>
      <c r="D6" s="34" t="s">
        <v>48</v>
      </c>
      <c r="E6" s="36">
        <f>Cost!F29</f>
        <v>206.11</v>
      </c>
      <c r="F6" s="3"/>
      <c r="G6" s="37">
        <f t="shared" si="0"/>
        <v>206.11</v>
      </c>
      <c r="H6" s="3"/>
      <c r="K6" s="3"/>
    </row>
    <row r="7" spans="2:11" x14ac:dyDescent="0.45">
      <c r="B7" s="3" t="s">
        <v>58</v>
      </c>
      <c r="C7" s="35" t="s">
        <v>53</v>
      </c>
      <c r="D7" s="34" t="s">
        <v>48</v>
      </c>
      <c r="E7" s="36">
        <f>Cost!G29</f>
        <v>5743.42</v>
      </c>
      <c r="F7" s="3"/>
      <c r="G7" s="37">
        <f t="shared" si="0"/>
        <v>5743.42</v>
      </c>
      <c r="H7" s="3"/>
      <c r="K7" s="3"/>
    </row>
    <row r="8" spans="2:11" x14ac:dyDescent="0.45">
      <c r="B8" s="3" t="s">
        <v>58</v>
      </c>
      <c r="C8" s="35" t="s">
        <v>54</v>
      </c>
      <c r="D8" s="34" t="s">
        <v>48</v>
      </c>
      <c r="E8" s="36">
        <f>Cost!H29</f>
        <v>0</v>
      </c>
      <c r="F8" s="3"/>
      <c r="G8" s="37">
        <f t="shared" si="0"/>
        <v>0</v>
      </c>
      <c r="H8" s="3"/>
      <c r="K8" s="3"/>
    </row>
    <row r="9" spans="2:11" x14ac:dyDescent="0.45">
      <c r="B9" s="3" t="s">
        <v>58</v>
      </c>
      <c r="C9" s="35" t="s">
        <v>9</v>
      </c>
      <c r="D9" s="34" t="s">
        <v>48</v>
      </c>
      <c r="E9" s="36">
        <f>Cost!I29</f>
        <v>4349.63</v>
      </c>
      <c r="F9" s="3"/>
      <c r="G9" s="37">
        <f t="shared" si="0"/>
        <v>4349.63</v>
      </c>
      <c r="H9" s="3"/>
      <c r="K9" s="3"/>
    </row>
    <row r="10" spans="2:11" x14ac:dyDescent="0.45">
      <c r="B10" s="3" t="s">
        <v>58</v>
      </c>
      <c r="C10" s="35" t="s">
        <v>5</v>
      </c>
      <c r="D10" s="34" t="s">
        <v>48</v>
      </c>
      <c r="E10" s="36">
        <f>Cost!J29</f>
        <v>15298.7</v>
      </c>
      <c r="F10" s="3"/>
      <c r="G10" s="37">
        <f t="shared" si="0"/>
        <v>15298.7</v>
      </c>
      <c r="H10" s="3"/>
      <c r="K10" s="3"/>
    </row>
    <row r="11" spans="2:11" x14ac:dyDescent="0.45">
      <c r="B11" s="3" t="s">
        <v>58</v>
      </c>
      <c r="C11" s="35" t="s">
        <v>56</v>
      </c>
      <c r="D11" s="34" t="s">
        <v>48</v>
      </c>
      <c r="E11" s="36">
        <f>Cost!K29</f>
        <v>15298.7</v>
      </c>
      <c r="F11" s="3"/>
      <c r="G11" s="37">
        <f t="shared" si="0"/>
        <v>15298.7</v>
      </c>
      <c r="H11" s="3"/>
      <c r="K11" s="3"/>
    </row>
    <row r="12" spans="2:11" x14ac:dyDescent="0.45">
      <c r="B12" s="3" t="s">
        <v>58</v>
      </c>
      <c r="C12" s="35" t="s">
        <v>55</v>
      </c>
      <c r="D12" s="34" t="s">
        <v>48</v>
      </c>
      <c r="E12" s="36">
        <f>Cost!L29</f>
        <v>0</v>
      </c>
      <c r="F12" s="3"/>
      <c r="G12" s="37">
        <f t="shared" si="0"/>
        <v>0</v>
      </c>
      <c r="H12" s="3"/>
      <c r="K12" s="3"/>
    </row>
    <row r="13" spans="2:11" x14ac:dyDescent="0.45">
      <c r="B13" s="3" t="s">
        <v>58</v>
      </c>
      <c r="C13" s="35" t="s">
        <v>6</v>
      </c>
      <c r="D13" s="34" t="s">
        <v>48</v>
      </c>
      <c r="E13" s="36">
        <f>Cost!M29</f>
        <v>0</v>
      </c>
      <c r="F13" s="3"/>
      <c r="G13" s="37">
        <f t="shared" si="0"/>
        <v>0</v>
      </c>
      <c r="H13" s="3"/>
      <c r="K13" s="3"/>
    </row>
    <row r="14" spans="2:11" x14ac:dyDescent="0.45">
      <c r="B14" s="3" t="s">
        <v>58</v>
      </c>
      <c r="C14" s="35" t="s">
        <v>8</v>
      </c>
      <c r="D14" s="34" t="s">
        <v>48</v>
      </c>
      <c r="E14" s="36">
        <f>Cost!N29</f>
        <v>6351.68</v>
      </c>
      <c r="F14" s="3"/>
      <c r="G14" s="37">
        <f t="shared" si="0"/>
        <v>6351.68</v>
      </c>
      <c r="H14" s="3"/>
      <c r="K14" s="3"/>
    </row>
    <row r="15" spans="2:11" x14ac:dyDescent="0.45">
      <c r="B15" s="3" t="s">
        <v>58</v>
      </c>
      <c r="C15" s="35" t="s">
        <v>10</v>
      </c>
      <c r="D15" s="34" t="s">
        <v>48</v>
      </c>
      <c r="E15" s="36">
        <f>Cost!O29</f>
        <v>0</v>
      </c>
      <c r="G15" s="37">
        <f t="shared" si="0"/>
        <v>0</v>
      </c>
    </row>
    <row r="16" spans="2:11" x14ac:dyDescent="0.45">
      <c r="B16" s="3" t="s">
        <v>61</v>
      </c>
      <c r="C16" s="35" t="s">
        <v>11</v>
      </c>
      <c r="D16" s="34" t="s">
        <v>57</v>
      </c>
      <c r="E16" s="36">
        <f>Cost!P29</f>
        <v>1029.07</v>
      </c>
      <c r="G16" s="37">
        <f t="shared" si="0"/>
        <v>1029.07</v>
      </c>
    </row>
    <row r="17" spans="2:7" x14ac:dyDescent="0.45">
      <c r="C17" s="35"/>
      <c r="G17" s="37">
        <f t="shared" si="0"/>
        <v>0</v>
      </c>
    </row>
    <row r="18" spans="2:7" x14ac:dyDescent="0.45">
      <c r="B18" s="3" t="s">
        <v>59</v>
      </c>
      <c r="C18" s="35" t="s">
        <v>4</v>
      </c>
      <c r="D18" s="34" t="s">
        <v>47</v>
      </c>
      <c r="E18" s="36">
        <f>Cost!D39</f>
        <v>548.41999999999996</v>
      </c>
      <c r="G18" s="37">
        <f t="shared" si="0"/>
        <v>548.41999999999996</v>
      </c>
    </row>
    <row r="19" spans="2:7" x14ac:dyDescent="0.45">
      <c r="B19" s="3" t="s">
        <v>59</v>
      </c>
      <c r="C19" s="35" t="s">
        <v>3</v>
      </c>
      <c r="D19" s="34" t="s">
        <v>47</v>
      </c>
      <c r="E19" s="36">
        <f>Cost!E39</f>
        <v>2653.46</v>
      </c>
      <c r="G19" s="37">
        <f t="shared" si="0"/>
        <v>2653.46</v>
      </c>
    </row>
    <row r="20" spans="2:7" x14ac:dyDescent="0.45">
      <c r="B20" s="3" t="s">
        <v>59</v>
      </c>
      <c r="C20" s="35" t="s">
        <v>7</v>
      </c>
      <c r="D20" s="34" t="s">
        <v>47</v>
      </c>
      <c r="E20" s="36">
        <f>Cost!F39</f>
        <v>7500.46</v>
      </c>
      <c r="G20" s="37">
        <f t="shared" si="0"/>
        <v>7500.46</v>
      </c>
    </row>
    <row r="21" spans="2:7" x14ac:dyDescent="0.45">
      <c r="B21" s="3" t="s">
        <v>59</v>
      </c>
      <c r="C21" s="35" t="s">
        <v>53</v>
      </c>
      <c r="D21" s="34" t="s">
        <v>47</v>
      </c>
      <c r="E21" s="36">
        <f>Cost!G39</f>
        <v>1735.45</v>
      </c>
      <c r="G21" s="37">
        <f t="shared" si="0"/>
        <v>1735.45</v>
      </c>
    </row>
    <row r="22" spans="2:7" x14ac:dyDescent="0.45">
      <c r="B22" s="3" t="s">
        <v>59</v>
      </c>
      <c r="C22" s="35" t="s">
        <v>54</v>
      </c>
      <c r="D22" s="34" t="s">
        <v>47</v>
      </c>
      <c r="E22" s="36">
        <f>Cost!H39</f>
        <v>1200.19</v>
      </c>
      <c r="G22" s="37">
        <f t="shared" si="0"/>
        <v>1200.19</v>
      </c>
    </row>
    <row r="23" spans="2:7" x14ac:dyDescent="0.45">
      <c r="B23" s="3" t="s">
        <v>59</v>
      </c>
      <c r="C23" s="35" t="s">
        <v>9</v>
      </c>
      <c r="D23" s="34" t="s">
        <v>47</v>
      </c>
      <c r="E23" s="36">
        <f>Cost!I39</f>
        <v>296.99</v>
      </c>
      <c r="G23" s="37">
        <f t="shared" si="0"/>
        <v>296.99</v>
      </c>
    </row>
    <row r="24" spans="2:7" x14ac:dyDescent="0.45">
      <c r="B24" s="3" t="s">
        <v>59</v>
      </c>
      <c r="C24" s="35" t="s">
        <v>5</v>
      </c>
      <c r="D24" s="34" t="s">
        <v>47</v>
      </c>
      <c r="E24" s="36">
        <f>Cost!J39</f>
        <v>0</v>
      </c>
      <c r="G24" s="37">
        <f t="shared" si="0"/>
        <v>0</v>
      </c>
    </row>
    <row r="25" spans="2:7" x14ac:dyDescent="0.45">
      <c r="B25" s="3" t="s">
        <v>59</v>
      </c>
      <c r="C25" s="35" t="s">
        <v>56</v>
      </c>
      <c r="D25" s="34" t="s">
        <v>47</v>
      </c>
      <c r="E25" s="36">
        <f>Cost!K39</f>
        <v>0</v>
      </c>
      <c r="G25" s="37">
        <f t="shared" si="0"/>
        <v>0</v>
      </c>
    </row>
    <row r="26" spans="2:7" x14ac:dyDescent="0.45">
      <c r="B26" s="3" t="s">
        <v>59</v>
      </c>
      <c r="C26" s="35" t="s">
        <v>55</v>
      </c>
      <c r="D26" s="34" t="s">
        <v>47</v>
      </c>
      <c r="E26" s="36">
        <f>Cost!L39</f>
        <v>1200.19</v>
      </c>
      <c r="G26" s="37">
        <f t="shared" si="0"/>
        <v>1200.19</v>
      </c>
    </row>
    <row r="27" spans="2:7" x14ac:dyDescent="0.45">
      <c r="B27" s="3" t="s">
        <v>59</v>
      </c>
      <c r="C27" s="35" t="s">
        <v>6</v>
      </c>
      <c r="D27" s="34" t="s">
        <v>47</v>
      </c>
      <c r="E27" s="36">
        <f>Cost!M39</f>
        <v>1200.19</v>
      </c>
      <c r="G27" s="37">
        <f t="shared" si="0"/>
        <v>1200.19</v>
      </c>
    </row>
    <row r="28" spans="2:7" x14ac:dyDescent="0.45">
      <c r="B28" s="3" t="s">
        <v>59</v>
      </c>
      <c r="C28" s="35" t="s">
        <v>8</v>
      </c>
      <c r="D28" s="34" t="s">
        <v>47</v>
      </c>
      <c r="E28" s="36">
        <f>Cost!N39</f>
        <v>4967.38</v>
      </c>
      <c r="G28" s="37">
        <f t="shared" si="0"/>
        <v>4967.38</v>
      </c>
    </row>
    <row r="29" spans="2:7" x14ac:dyDescent="0.45">
      <c r="B29" s="3" t="s">
        <v>59</v>
      </c>
      <c r="C29" s="35" t="s">
        <v>10</v>
      </c>
      <c r="D29" s="34" t="s">
        <v>47</v>
      </c>
      <c r="E29" s="36">
        <f>Cost!O39</f>
        <v>2143.92</v>
      </c>
      <c r="G29" s="37">
        <f t="shared" si="0"/>
        <v>2143.92</v>
      </c>
    </row>
    <row r="30" spans="2:7" x14ac:dyDescent="0.45">
      <c r="G30" s="37">
        <f t="shared" si="0"/>
        <v>0</v>
      </c>
    </row>
    <row r="31" spans="2:7" x14ac:dyDescent="0.45">
      <c r="B31" s="3" t="s">
        <v>58</v>
      </c>
      <c r="C31" t="s">
        <v>62</v>
      </c>
      <c r="D31" s="34" t="s">
        <v>48</v>
      </c>
      <c r="E31" s="36"/>
      <c r="F31" s="36">
        <f>SUMIFS(E:E,D:D,D31)</f>
        <v>93598.75999999998</v>
      </c>
      <c r="G31" s="37">
        <f t="shared" si="0"/>
        <v>-93598.75999999998</v>
      </c>
    </row>
    <row r="32" spans="2:7" x14ac:dyDescent="0.45">
      <c r="B32" s="3" t="s">
        <v>61</v>
      </c>
      <c r="C32" t="s">
        <v>62</v>
      </c>
      <c r="D32" s="34" t="s">
        <v>57</v>
      </c>
      <c r="E32" s="36"/>
      <c r="F32" s="36">
        <f t="shared" ref="F32:F33" si="1">SUMIFS(E:E,D:D,D32)</f>
        <v>1029.07</v>
      </c>
      <c r="G32" s="37">
        <f t="shared" si="0"/>
        <v>-1029.07</v>
      </c>
    </row>
    <row r="33" spans="2:7" x14ac:dyDescent="0.45">
      <c r="B33" s="3" t="s">
        <v>59</v>
      </c>
      <c r="C33" t="s">
        <v>62</v>
      </c>
      <c r="D33" s="34" t="s">
        <v>47</v>
      </c>
      <c r="E33" s="36"/>
      <c r="F33" s="36">
        <f t="shared" si="1"/>
        <v>23446.65</v>
      </c>
      <c r="G33" s="37">
        <f t="shared" si="0"/>
        <v>-23446.65</v>
      </c>
    </row>
    <row r="35" spans="2:7" ht="14.65" thickBot="1" x14ac:dyDescent="0.5">
      <c r="G35" s="39">
        <f>SUM(G3:G34)</f>
        <v>2.9103830456733704E-11</v>
      </c>
    </row>
    <row r="36" spans="2:7" x14ac:dyDescent="0.45">
      <c r="G36" s="40" t="s">
        <v>67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X40"/>
  <sheetViews>
    <sheetView showGridLines="0" zoomScaleNormal="100" workbookViewId="0">
      <selection activeCell="T5" sqref="T5"/>
    </sheetView>
  </sheetViews>
  <sheetFormatPr defaultRowHeight="14.25" x14ac:dyDescent="0.45"/>
  <cols>
    <col min="1" max="1" width="1.73046875" customWidth="1"/>
    <col min="2" max="2" width="18.59765625" bestFit="1" customWidth="1"/>
    <col min="4" max="4" width="11.73046875" style="3" bestFit="1" customWidth="1"/>
    <col min="5" max="5" width="14" style="3" customWidth="1"/>
    <col min="6" max="6" width="10.3984375" style="3" customWidth="1"/>
    <col min="7" max="8" width="11.3984375" style="3" customWidth="1"/>
    <col min="9" max="9" width="10.3984375" style="3" customWidth="1"/>
    <col min="10" max="12" width="13" style="3" customWidth="1"/>
    <col min="13" max="13" width="12.1328125" style="3" customWidth="1"/>
    <col min="14" max="14" width="12.86328125" style="3" customWidth="1"/>
    <col min="15" max="15" width="12.3984375" style="3" customWidth="1"/>
    <col min="16" max="16" width="10.3984375" style="3" customWidth="1"/>
    <col min="17" max="17" width="10.86328125" style="3" bestFit="1" customWidth="1"/>
    <col min="18" max="18" width="10.59765625" style="3" bestFit="1" customWidth="1"/>
    <col min="21" max="21" width="8.59765625" bestFit="1" customWidth="1"/>
    <col min="22" max="22" width="20.1328125" bestFit="1" customWidth="1"/>
    <col min="23" max="24" width="10.59765625" bestFit="1" customWidth="1"/>
  </cols>
  <sheetData>
    <row r="1" spans="2:24" ht="15.75" x14ac:dyDescent="0.5">
      <c r="B1" s="26" t="s">
        <v>51</v>
      </c>
    </row>
    <row r="2" spans="2:24" x14ac:dyDescent="0.45">
      <c r="B2" s="1" t="s">
        <v>43</v>
      </c>
      <c r="J2" s="28"/>
      <c r="K2" s="28"/>
      <c r="L2" s="28"/>
      <c r="M2" s="27"/>
    </row>
    <row r="3" spans="2:24" x14ac:dyDescent="0.45">
      <c r="B3" s="1" t="s">
        <v>52</v>
      </c>
    </row>
    <row r="4" spans="2:24" x14ac:dyDescent="0.45">
      <c r="B4" t="s">
        <v>44</v>
      </c>
      <c r="E4" s="33">
        <f>97581.49+20492.97</f>
        <v>118074.46</v>
      </c>
      <c r="G4" s="13" t="s">
        <v>45</v>
      </c>
      <c r="H4" s="13"/>
    </row>
    <row r="6" spans="2:24" s="8" customFormat="1" x14ac:dyDescent="0.45">
      <c r="B6" s="2" t="s">
        <v>1</v>
      </c>
      <c r="C6" s="2" t="s">
        <v>2</v>
      </c>
      <c r="D6" s="7" t="s">
        <v>4</v>
      </c>
      <c r="E6" s="7" t="s">
        <v>3</v>
      </c>
      <c r="F6" s="7" t="s">
        <v>7</v>
      </c>
      <c r="G6" s="7" t="s">
        <v>53</v>
      </c>
      <c r="H6" s="7" t="s">
        <v>54</v>
      </c>
      <c r="I6" s="7" t="s">
        <v>9</v>
      </c>
      <c r="J6" s="7" t="s">
        <v>5</v>
      </c>
      <c r="K6" s="7" t="s">
        <v>56</v>
      </c>
      <c r="L6" s="7" t="s">
        <v>55</v>
      </c>
      <c r="M6" s="7" t="s">
        <v>6</v>
      </c>
      <c r="N6" s="7" t="s">
        <v>8</v>
      </c>
      <c r="O6" s="7" t="s">
        <v>10</v>
      </c>
      <c r="P6" s="10" t="s">
        <v>11</v>
      </c>
      <c r="Q6" s="7" t="s">
        <v>49</v>
      </c>
      <c r="R6" s="7" t="s">
        <v>50</v>
      </c>
      <c r="U6"/>
      <c r="V6"/>
      <c r="W6"/>
      <c r="X6"/>
    </row>
    <row r="7" spans="2:24" x14ac:dyDescent="0.45">
      <c r="B7" s="30" t="s">
        <v>13</v>
      </c>
      <c r="C7" s="6">
        <v>0.03</v>
      </c>
      <c r="D7" s="14">
        <f>$C7*Count!D5*$E$4/($R$29+$R$39)</f>
        <v>0</v>
      </c>
      <c r="E7" s="15">
        <f>$C7*Count!E5*$E$4/($R$29+$R$39)</f>
        <v>0</v>
      </c>
      <c r="F7" s="15">
        <f>$C7*Count!F5*$E$4/($R$29+$R$39)</f>
        <v>0</v>
      </c>
      <c r="G7" s="15">
        <f>$C7*Count!G5*$E$4/($R$29+$R$39)</f>
        <v>270.82106536146125</v>
      </c>
      <c r="H7" s="15">
        <f>$C7*Count!H5*$E$4/($R$29+$R$39)</f>
        <v>0</v>
      </c>
      <c r="I7" s="15">
        <f>$C7*Count!I5*$E$4/($R$29+$R$39)</f>
        <v>0</v>
      </c>
      <c r="J7" s="15">
        <f>$C7*Count!J5*$E$4/($R$29+$R$39)</f>
        <v>0</v>
      </c>
      <c r="K7" s="15">
        <f>$C7*Count!K5*$E$4/($R$29+$R$39)</f>
        <v>0</v>
      </c>
      <c r="L7" s="15">
        <f>$C7*Count!L5*$E$4/($R$29+$R$39)</f>
        <v>0</v>
      </c>
      <c r="M7" s="15">
        <f>$C7*Count!M5*$E$4/($R$29+$R$39)</f>
        <v>0</v>
      </c>
      <c r="N7" s="15">
        <f>$C7*Count!N5*$E$4/($R$29+$R$39)</f>
        <v>0</v>
      </c>
      <c r="O7" s="15">
        <f>$C7*Count!O5*$E$4/($R$29+$R$39)</f>
        <v>0</v>
      </c>
      <c r="P7" s="16">
        <f>$C7*Count!P5*$E$4/($R$29+$R$39)</f>
        <v>0</v>
      </c>
      <c r="Q7" s="23">
        <f>ROUND(SUM(D7:P7),2)</f>
        <v>270.82</v>
      </c>
      <c r="R7" s="23">
        <f>$C7*Count!$Q5</f>
        <v>32.58</v>
      </c>
    </row>
    <row r="8" spans="2:24" x14ac:dyDescent="0.45">
      <c r="B8" s="30" t="s">
        <v>14</v>
      </c>
      <c r="C8" s="6">
        <v>0.38</v>
      </c>
      <c r="D8" s="17">
        <f>$C8*Count!D6*$E$4/($R$29+$R$39)</f>
        <v>0</v>
      </c>
      <c r="E8" s="18">
        <f>$C8*Count!E6*$E$4/($R$29+$R$39)</f>
        <v>4526.4856639634781</v>
      </c>
      <c r="F8" s="18">
        <f>$C8*Count!F6*$E$4/($R$29+$R$39)</f>
        <v>0</v>
      </c>
      <c r="G8" s="18">
        <f>$C8*Count!G6*$E$4/($R$29+$R$39)</f>
        <v>0</v>
      </c>
      <c r="H8" s="18">
        <f>$C8*Count!H6*$E$4/($R$29+$R$39)</f>
        <v>0</v>
      </c>
      <c r="I8" s="18">
        <f>$C8*Count!I6*$E$4/($R$29+$R$39)</f>
        <v>293.76354971989076</v>
      </c>
      <c r="J8" s="18">
        <f>$C8*Count!J6*$E$4/($R$29+$R$39)</f>
        <v>0</v>
      </c>
      <c r="K8" s="18">
        <f>$C8*Count!K6*$E$4/($R$29+$R$39)</f>
        <v>0</v>
      </c>
      <c r="L8" s="18">
        <f>$C8*Count!L6*$E$4/($R$29+$R$39)</f>
        <v>0</v>
      </c>
      <c r="M8" s="18">
        <f>$C8*Count!M6*$E$4/($R$29+$R$39)</f>
        <v>0</v>
      </c>
      <c r="N8" s="18">
        <f>$C8*Count!N6*$E$4/($R$29+$R$39)</f>
        <v>88.444939700612281</v>
      </c>
      <c r="O8" s="18">
        <f>$C8*Count!O6*$E$4/($R$29+$R$39)</f>
        <v>0</v>
      </c>
      <c r="P8" s="19">
        <f>$C8*Count!P6*$E$4/($R$29+$R$39)</f>
        <v>0</v>
      </c>
      <c r="Q8" s="24">
        <f t="shared" ref="Q8:Q28" si="0">ROUND(SUM(D8:P8),2)</f>
        <v>4908.6899999999996</v>
      </c>
      <c r="R8" s="24">
        <f>$C8*Count!$Q6</f>
        <v>590.52</v>
      </c>
    </row>
    <row r="9" spans="2:24" x14ac:dyDescent="0.45">
      <c r="B9" s="30" t="s">
        <v>15</v>
      </c>
      <c r="C9" s="6">
        <v>0.6</v>
      </c>
      <c r="D9" s="17">
        <f>$C9*Count!D7*$E$4/($R$29+$R$39)</f>
        <v>0</v>
      </c>
      <c r="E9" s="18">
        <f>$C9*Count!E7*$E$4/($R$29+$R$39)</f>
        <v>0</v>
      </c>
      <c r="F9" s="18">
        <f>$C9*Count!F7*$E$4/($R$29+$R$39)</f>
        <v>0</v>
      </c>
      <c r="G9" s="18">
        <f>$C9*Count!G7*$E$4/($R$29+$R$39)</f>
        <v>0</v>
      </c>
      <c r="H9" s="18">
        <f>$C9*Count!H7*$E$4/($R$29+$R$39)</f>
        <v>0</v>
      </c>
      <c r="I9" s="18">
        <f>$C9*Count!I7*$E$4/($R$29+$R$39)</f>
        <v>812.96194574434969</v>
      </c>
      <c r="J9" s="18">
        <f>$C9*Count!J7*$E$4/($R$29+$R$39)</f>
        <v>0</v>
      </c>
      <c r="K9" s="18">
        <f>$C9*Count!K7*$E$4/($R$29+$R$39)</f>
        <v>0</v>
      </c>
      <c r="L9" s="18">
        <f>$C9*Count!L7*$E$4/($R$29+$R$39)</f>
        <v>0</v>
      </c>
      <c r="M9" s="18">
        <f>$C9*Count!M7*$E$4/($R$29+$R$39)</f>
        <v>0</v>
      </c>
      <c r="N9" s="18">
        <f>$C9*Count!N7*$E$4/($R$29+$R$39)</f>
        <v>0</v>
      </c>
      <c r="O9" s="18">
        <f>$C9*Count!O7*$E$4/($R$29+$R$39)</f>
        <v>0</v>
      </c>
      <c r="P9" s="19">
        <f>$C9*Count!P7*$E$4/($R$29+$R$39)</f>
        <v>0</v>
      </c>
      <c r="Q9" s="24">
        <f t="shared" si="0"/>
        <v>812.96</v>
      </c>
      <c r="R9" s="24">
        <f>$C9*Count!$Q7</f>
        <v>97.8</v>
      </c>
    </row>
    <row r="10" spans="2:24" x14ac:dyDescent="0.45">
      <c r="B10" s="30" t="s">
        <v>16</v>
      </c>
      <c r="C10" s="6">
        <v>0.67</v>
      </c>
      <c r="D10" s="17">
        <f>$C10*Count!D8*$E$4/($R$29+$R$39)</f>
        <v>0</v>
      </c>
      <c r="E10" s="18">
        <f>$C10*Count!E8*$E$4/($R$29+$R$39)</f>
        <v>12202.492305668025</v>
      </c>
      <c r="F10" s="18">
        <f>$C10*Count!F8*$E$4/($R$29+$R$39)</f>
        <v>0</v>
      </c>
      <c r="G10" s="18">
        <f>$C10*Count!G8*$E$4/($R$29+$R$39)</f>
        <v>0</v>
      </c>
      <c r="H10" s="18">
        <f>$C10*Count!H8*$E$4/($R$29+$R$39)</f>
        <v>0</v>
      </c>
      <c r="I10" s="18">
        <f>$C10*Count!I8*$E$4/($R$29+$R$39)</f>
        <v>2188.7628827601707</v>
      </c>
      <c r="J10" s="18">
        <f>$C10*Count!J8*$E$4/($R$29+$R$39)</f>
        <v>0</v>
      </c>
      <c r="K10" s="18">
        <f>$C10*Count!K8*$E$4/($R$29+$R$39)</f>
        <v>0</v>
      </c>
      <c r="L10" s="18">
        <f>$C10*Count!L8*$E$4/($R$29+$R$39)</f>
        <v>0</v>
      </c>
      <c r="M10" s="18">
        <f>$C10*Count!M8*$E$4/($R$29+$R$39)</f>
        <v>0</v>
      </c>
      <c r="N10" s="18">
        <f>$C10*Count!N8*$E$4/($R$29+$R$39)</f>
        <v>1147.2904678081304</v>
      </c>
      <c r="O10" s="18">
        <f>$C10*Count!O8*$E$4/($R$29+$R$39)</f>
        <v>0</v>
      </c>
      <c r="P10" s="19">
        <f>$C10*Count!P8*$E$4/($R$29+$R$39)</f>
        <v>0</v>
      </c>
      <c r="Q10" s="24">
        <f t="shared" si="0"/>
        <v>15538.55</v>
      </c>
      <c r="R10" s="24">
        <f>$C10*Count!$Q8</f>
        <v>1869.3000000000002</v>
      </c>
    </row>
    <row r="11" spans="2:24" x14ac:dyDescent="0.45">
      <c r="B11" s="30" t="s">
        <v>17</v>
      </c>
      <c r="C11" s="6">
        <v>1.1100000000000001</v>
      </c>
      <c r="D11" s="17">
        <f>$C11*Count!D9*$E$4/($R$29+$R$39)</f>
        <v>0</v>
      </c>
      <c r="E11" s="18">
        <f>$C11*Count!E9*$E$4/($R$29+$R$39)</f>
        <v>9273.00305291523</v>
      </c>
      <c r="F11" s="18">
        <f>$C11*Count!F9*$E$4/($R$29+$R$39)</f>
        <v>0</v>
      </c>
      <c r="G11" s="18">
        <f>$C11*Count!G9*$E$4/($R$29+$R$39)</f>
        <v>0</v>
      </c>
      <c r="H11" s="18">
        <f>$C11*Count!H9*$E$4/($R$29+$R$39)</f>
        <v>0</v>
      </c>
      <c r="I11" s="18">
        <f>$C11*Count!I9*$E$4/($R$29+$R$39)</f>
        <v>0</v>
      </c>
      <c r="J11" s="18">
        <f>$C11*Count!J9*$E$4/($R$29+$R$39)</f>
        <v>0</v>
      </c>
      <c r="K11" s="18">
        <f>$C11*Count!K9*$E$4/($R$29+$R$39)</f>
        <v>0</v>
      </c>
      <c r="L11" s="18">
        <f>$C11*Count!L9*$E$4/($R$29+$R$39)</f>
        <v>0</v>
      </c>
      <c r="M11" s="18">
        <f>$C11*Count!M9*$E$4/($R$29+$R$39)</f>
        <v>0</v>
      </c>
      <c r="N11" s="18">
        <f>$C11*Count!N9*$E$4/($R$29+$R$39)</f>
        <v>4678.022435649772</v>
      </c>
      <c r="O11" s="18">
        <f>$C11*Count!O9*$E$4/($R$29+$R$39)</f>
        <v>0</v>
      </c>
      <c r="P11" s="19">
        <f>$C11*Count!P9*$E$4/($R$29+$R$39)</f>
        <v>0</v>
      </c>
      <c r="Q11" s="24">
        <f t="shared" si="0"/>
        <v>13951.03</v>
      </c>
      <c r="R11" s="24">
        <f>$C11*Count!$Q9</f>
        <v>1678.3200000000002</v>
      </c>
    </row>
    <row r="12" spans="2:24" x14ac:dyDescent="0.45">
      <c r="B12" s="30" t="s">
        <v>18</v>
      </c>
      <c r="C12" s="6">
        <v>0.21</v>
      </c>
      <c r="D12" s="17">
        <f>$C12*Count!D10*$E$4/($R$29+$R$39)</f>
        <v>0</v>
      </c>
      <c r="E12" s="18">
        <f>$C12*Count!E10*$E$4/($R$29+$R$39)</f>
        <v>0</v>
      </c>
      <c r="F12" s="18">
        <f>$C12*Count!F10*$E$4/($R$29+$R$39)</f>
        <v>0</v>
      </c>
      <c r="G12" s="18">
        <f>$C12*Count!G10*$E$4/($R$29+$R$39)</f>
        <v>212.96610480542162</v>
      </c>
      <c r="H12" s="18">
        <f>$C12*Count!H10*$E$4/($R$29+$R$39)</f>
        <v>0</v>
      </c>
      <c r="I12" s="18">
        <f>$C12*Count!I10*$E$4/($R$29+$R$39)</f>
        <v>0</v>
      </c>
      <c r="J12" s="18">
        <f>$C12*Count!J10*$E$4/($R$29+$R$39)</f>
        <v>0</v>
      </c>
      <c r="K12" s="18">
        <f>$C12*Count!K10*$E$4/($R$29+$R$39)</f>
        <v>0</v>
      </c>
      <c r="L12" s="18">
        <f>$C12*Count!L10*$E$4/($R$29+$R$39)</f>
        <v>0</v>
      </c>
      <c r="M12" s="18">
        <f>$C12*Count!M10*$E$4/($R$29+$R$39)</f>
        <v>0</v>
      </c>
      <c r="N12" s="18">
        <f>$C12*Count!N10*$E$4/($R$29+$R$39)</f>
        <v>0</v>
      </c>
      <c r="O12" s="18">
        <f>$C12*Count!O10*$E$4/($R$29+$R$39)</f>
        <v>0</v>
      </c>
      <c r="P12" s="19">
        <f>$C12*Count!P10*$E$4/($R$29+$R$39)</f>
        <v>0</v>
      </c>
      <c r="Q12" s="24">
        <f t="shared" si="0"/>
        <v>212.97</v>
      </c>
      <c r="R12" s="24">
        <f>$C12*Count!$Q10</f>
        <v>25.619999999999997</v>
      </c>
    </row>
    <row r="13" spans="2:24" x14ac:dyDescent="0.45">
      <c r="B13" s="30" t="s">
        <v>19</v>
      </c>
      <c r="C13" s="6">
        <v>5.2999999999999999E-2</v>
      </c>
      <c r="D13" s="17">
        <f>$C13*Count!D11*$E$4/($R$29+$R$39)</f>
        <v>0</v>
      </c>
      <c r="E13" s="18">
        <f>$C13*Count!E11*$E$4/($R$29+$R$39)</f>
        <v>196.49074103788277</v>
      </c>
      <c r="F13" s="18">
        <f>$C13*Count!F11*$E$4/($R$29+$R$39)</f>
        <v>0</v>
      </c>
      <c r="G13" s="18">
        <f>$C13*Count!G11*$E$4/($R$29+$R$39)</f>
        <v>285.4843053644575</v>
      </c>
      <c r="H13" s="18">
        <f>$C13*Count!H11*$E$4/($R$29+$R$39)</f>
        <v>0</v>
      </c>
      <c r="I13" s="18">
        <f>$C13*Count!I11*$E$4/($R$29+$R$39)</f>
        <v>0</v>
      </c>
      <c r="J13" s="18">
        <f>$C13*Count!J11*$E$4/($R$29+$R$39)</f>
        <v>0</v>
      </c>
      <c r="K13" s="18">
        <f>$C13*Count!K11*$E$4/($R$29+$R$39)</f>
        <v>0</v>
      </c>
      <c r="L13" s="18">
        <f>$C13*Count!L11*$E$4/($R$29+$R$39)</f>
        <v>0</v>
      </c>
      <c r="M13" s="18">
        <f>$C13*Count!M11*$E$4/($R$29+$R$39)</f>
        <v>0</v>
      </c>
      <c r="N13" s="18">
        <f>$C13*Count!N11*$E$4/($R$29+$R$39)</f>
        <v>0</v>
      </c>
      <c r="O13" s="18">
        <f>$C13*Count!O11*$E$4/($R$29+$R$39)</f>
        <v>0</v>
      </c>
      <c r="P13" s="19">
        <f>$C13*Count!P11*$E$4/($R$29+$R$39)</f>
        <v>0</v>
      </c>
      <c r="Q13" s="24">
        <f t="shared" si="0"/>
        <v>481.98</v>
      </c>
      <c r="R13" s="24">
        <f>$C13*Count!$Q11</f>
        <v>57.981999999999999</v>
      </c>
    </row>
    <row r="14" spans="2:24" x14ac:dyDescent="0.45">
      <c r="B14" s="30" t="s">
        <v>20</v>
      </c>
      <c r="C14" s="6">
        <v>5.8000000000000003E-2</v>
      </c>
      <c r="D14" s="17">
        <f>$C14*Count!D12*$E$4/($R$29+$R$39)</f>
        <v>0</v>
      </c>
      <c r="E14" s="18">
        <f>$C14*Count!E12*$E$4/($R$29+$R$39)</f>
        <v>573.72835884739288</v>
      </c>
      <c r="F14" s="18">
        <f>$C14*Count!F12*$E$4/($R$29+$R$39)</f>
        <v>0</v>
      </c>
      <c r="G14" s="18">
        <f>$C14*Count!G12*$E$4/($R$29+$R$39)</f>
        <v>0</v>
      </c>
      <c r="H14" s="18">
        <f>$C14*Count!H12*$E$4/($R$29+$R$39)</f>
        <v>0</v>
      </c>
      <c r="I14" s="18">
        <f>$C14*Count!I12*$E$4/($R$29+$R$39)</f>
        <v>56.890711213438955</v>
      </c>
      <c r="J14" s="18">
        <f>$C14*Count!J12*$E$4/($R$29+$R$39)</f>
        <v>0</v>
      </c>
      <c r="K14" s="18">
        <f>$C14*Count!K12*$E$4/($R$29+$R$39)</f>
        <v>0</v>
      </c>
      <c r="L14" s="18">
        <f>$C14*Count!L12*$E$4/($R$29+$R$39)</f>
        <v>0</v>
      </c>
      <c r="M14" s="18">
        <f>$C14*Count!M12*$E$4/($R$29+$R$39)</f>
        <v>0</v>
      </c>
      <c r="N14" s="18">
        <f>$C14*Count!N12*$E$4/($R$29+$R$39)</f>
        <v>0</v>
      </c>
      <c r="O14" s="18">
        <f>$C14*Count!O12*$E$4/($R$29+$R$39)</f>
        <v>0</v>
      </c>
      <c r="P14" s="19">
        <f>$C14*Count!P12*$E$4/($R$29+$R$39)</f>
        <v>0</v>
      </c>
      <c r="Q14" s="24">
        <f t="shared" si="0"/>
        <v>630.62</v>
      </c>
      <c r="R14" s="24">
        <f>$C14*Count!$Q12</f>
        <v>75.864000000000004</v>
      </c>
    </row>
    <row r="15" spans="2:24" x14ac:dyDescent="0.45">
      <c r="B15" s="30" t="s">
        <v>21</v>
      </c>
      <c r="C15" s="6">
        <v>5.8000000000000003E-2</v>
      </c>
      <c r="D15" s="17">
        <f>$C15*Count!D13*$E$4/($R$29+$R$39)</f>
        <v>597.35246774110897</v>
      </c>
      <c r="E15" s="18">
        <f>$C15*Count!E13*$E$4/($R$29+$R$39)</f>
        <v>0</v>
      </c>
      <c r="F15" s="18">
        <f>$C15*Count!F13*$E$4/($R$29+$R$39)</f>
        <v>0</v>
      </c>
      <c r="G15" s="18">
        <f>$C15*Count!G13*$E$4/($R$29+$R$39)</f>
        <v>0</v>
      </c>
      <c r="H15" s="18">
        <f>$C15*Count!H13*$E$4/($R$29+$R$39)</f>
        <v>0</v>
      </c>
      <c r="I15" s="18">
        <f>$C15*Count!I13*$E$4/($R$29+$R$39)</f>
        <v>0</v>
      </c>
      <c r="J15" s="18">
        <f>$C15*Count!J13*$E$4/($R$29+$R$39)</f>
        <v>0</v>
      </c>
      <c r="K15" s="18">
        <f>$C15*Count!K13*$E$4/($R$29+$R$39)</f>
        <v>0</v>
      </c>
      <c r="L15" s="18">
        <f>$C15*Count!L13*$E$4/($R$29+$R$39)</f>
        <v>0</v>
      </c>
      <c r="M15" s="18">
        <f>$C15*Count!M13*$E$4/($R$29+$R$39)</f>
        <v>0</v>
      </c>
      <c r="N15" s="18">
        <f>$C15*Count!N13*$E$4/($R$29+$R$39)</f>
        <v>0</v>
      </c>
      <c r="O15" s="18">
        <f>$C15*Count!O13*$E$4/($R$29+$R$39)</f>
        <v>0</v>
      </c>
      <c r="P15" s="19">
        <f>$C15*Count!P13*$E$4/($R$29+$R$39)</f>
        <v>0</v>
      </c>
      <c r="Q15" s="24">
        <f t="shared" si="0"/>
        <v>597.35</v>
      </c>
      <c r="R15" s="24">
        <f>$C15*Count!$Q13</f>
        <v>71.862000000000009</v>
      </c>
    </row>
    <row r="16" spans="2:24" x14ac:dyDescent="0.45">
      <c r="B16" s="30" t="s">
        <v>22</v>
      </c>
      <c r="C16" s="6">
        <v>0.28199999999999997</v>
      </c>
      <c r="D16" s="17">
        <f>$C16*Count!D14*$E$4/($R$29+$R$39)</f>
        <v>0</v>
      </c>
      <c r="E16" s="18">
        <f>$C16*Count!E14*$E$4/($R$29+$R$39)</f>
        <v>0</v>
      </c>
      <c r="F16" s="18">
        <f>$C16*Count!F14*$E$4/($R$29+$R$39)</f>
        <v>0</v>
      </c>
      <c r="G16" s="18">
        <f>$C16*Count!G14*$E$4/($R$29+$R$39)</f>
        <v>0</v>
      </c>
      <c r="H16" s="18">
        <f>$C16*Count!H14*$E$4/($R$29+$R$39)</f>
        <v>0</v>
      </c>
      <c r="I16" s="18">
        <f>$C16*Count!I14*$E$4/($R$29+$R$39)</f>
        <v>0</v>
      </c>
      <c r="J16" s="18">
        <f>$C16*Count!J14*$E$4/($R$29+$R$39)</f>
        <v>0</v>
      </c>
      <c r="K16" s="18">
        <f>$C16*Count!K14*$E$4/($R$29+$R$39)</f>
        <v>0</v>
      </c>
      <c r="L16" s="18">
        <f>$C16*Count!L14*$E$4/($R$29+$R$39)</f>
        <v>0</v>
      </c>
      <c r="M16" s="18">
        <f>$C16*Count!M14*$E$4/($R$29+$R$39)</f>
        <v>0</v>
      </c>
      <c r="N16" s="18">
        <f>$C16*Count!N14*$E$4/($R$29+$R$39)</f>
        <v>0</v>
      </c>
      <c r="O16" s="18">
        <f>$C16*Count!O14*$E$4/($R$29+$R$39)</f>
        <v>0</v>
      </c>
      <c r="P16" s="19">
        <f>$C16*Count!P14*$E$4/($R$29+$R$39)</f>
        <v>1029.070173407556</v>
      </c>
      <c r="Q16" s="24">
        <f t="shared" si="0"/>
        <v>1029.07</v>
      </c>
      <c r="R16" s="24">
        <f>$C16*Count!$Q14</f>
        <v>123.79799999999999</v>
      </c>
    </row>
    <row r="17" spans="2:18" x14ac:dyDescent="0.45">
      <c r="B17" s="30" t="s">
        <v>23</v>
      </c>
      <c r="C17" s="6">
        <v>0.65</v>
      </c>
      <c r="D17" s="17">
        <f>$C17*Count!D15*$E$4/($R$29+$R$39)</f>
        <v>0</v>
      </c>
      <c r="E17" s="18">
        <f>$C17*Count!E15*$E$4/($R$29+$R$39)</f>
        <v>0</v>
      </c>
      <c r="F17" s="18">
        <f>$C17*Count!F15*$E$4/($R$29+$R$39)</f>
        <v>0</v>
      </c>
      <c r="G17" s="18">
        <f>$C17*Count!G15*$E$4/($R$29+$R$39)</f>
        <v>232.33421660076249</v>
      </c>
      <c r="H17" s="18">
        <f>$C17*Count!H15*$E$4/($R$29+$R$39)</f>
        <v>0</v>
      </c>
      <c r="I17" s="18">
        <f>$C17*Count!I15*$E$4/($R$29+$R$39)</f>
        <v>0</v>
      </c>
      <c r="J17" s="18">
        <f>$C17*Count!J15*$E$4/($R$29+$R$39)</f>
        <v>0</v>
      </c>
      <c r="K17" s="18">
        <f>$C17*Count!K15*$E$4/($R$29+$R$39)</f>
        <v>0</v>
      </c>
      <c r="L17" s="18">
        <f>$C17*Count!L15*$E$4/($R$29+$R$39)</f>
        <v>0</v>
      </c>
      <c r="M17" s="18">
        <f>$C17*Count!M15*$E$4/($R$29+$R$39)</f>
        <v>0</v>
      </c>
      <c r="N17" s="18">
        <f>$C17*Count!N15*$E$4/($R$29+$R$39)</f>
        <v>0</v>
      </c>
      <c r="O17" s="18">
        <f>$C17*Count!O15*$E$4/($R$29+$R$39)</f>
        <v>0</v>
      </c>
      <c r="P17" s="19">
        <f>$C17*Count!P15*$E$4/($R$29+$R$39)</f>
        <v>0</v>
      </c>
      <c r="Q17" s="24">
        <f t="shared" si="0"/>
        <v>232.33</v>
      </c>
      <c r="R17" s="24">
        <f>$C17*Count!$Q15</f>
        <v>27.95</v>
      </c>
    </row>
    <row r="18" spans="2:18" x14ac:dyDescent="0.45">
      <c r="B18" s="30" t="s">
        <v>24</v>
      </c>
      <c r="C18" s="6">
        <v>0.186</v>
      </c>
      <c r="D18" s="17">
        <f>$C18*Count!D16*$E$4/($R$29+$R$39)</f>
        <v>0</v>
      </c>
      <c r="E18" s="18">
        <f>$C18*Count!E16*$E$4/($R$29+$R$39)</f>
        <v>2229.5107299793813</v>
      </c>
      <c r="F18" s="18">
        <f>$C18*Count!F16*$E$4/($R$29+$R$39)</f>
        <v>0</v>
      </c>
      <c r="G18" s="18">
        <f>$C18*Count!G16*$E$4/($R$29+$R$39)</f>
        <v>0</v>
      </c>
      <c r="H18" s="18">
        <f>$C18*Count!H16*$E$4/($R$29+$R$39)</f>
        <v>0</v>
      </c>
      <c r="I18" s="18">
        <f>$C18*Count!I16*$E$4/($R$29+$R$39)</f>
        <v>176.25812983193447</v>
      </c>
      <c r="J18" s="18">
        <f>$C18*Count!J16*$E$4/($R$29+$R$39)</f>
        <v>0</v>
      </c>
      <c r="K18" s="18">
        <f>$C18*Count!K16*$E$4/($R$29+$R$39)</f>
        <v>0</v>
      </c>
      <c r="L18" s="18">
        <f>$C18*Count!L16*$E$4/($R$29+$R$39)</f>
        <v>0</v>
      </c>
      <c r="M18" s="18">
        <f>$C18*Count!M16*$E$4/($R$29+$R$39)</f>
        <v>0</v>
      </c>
      <c r="N18" s="18">
        <f>$C18*Count!N16*$E$4/($R$29+$R$39)</f>
        <v>0</v>
      </c>
      <c r="O18" s="18">
        <f>$C18*Count!O16*$E$4/($R$29+$R$39)</f>
        <v>0</v>
      </c>
      <c r="P18" s="19">
        <f>$C18*Count!P16*$E$4/($R$29+$R$39)</f>
        <v>0</v>
      </c>
      <c r="Q18" s="24">
        <f t="shared" si="0"/>
        <v>2405.77</v>
      </c>
      <c r="R18" s="24">
        <f>$C18*Count!$Q16</f>
        <v>289.416</v>
      </c>
    </row>
    <row r="19" spans="2:18" x14ac:dyDescent="0.45">
      <c r="B19" s="30" t="s">
        <v>25</v>
      </c>
      <c r="C19" s="6">
        <v>6.4000000000000001E-2</v>
      </c>
      <c r="D19" s="17">
        <f>$C19*Count!D17*$E$4/($R$29+$R$39)</f>
        <v>0</v>
      </c>
      <c r="E19" s="18">
        <f>$C19*Count!E17*$E$4/($R$29+$R$39)</f>
        <v>0</v>
      </c>
      <c r="F19" s="18">
        <f>$C19*Count!F17*$E$4/($R$29+$R$39)</f>
        <v>0</v>
      </c>
      <c r="G19" s="18">
        <f>$C19*Count!G17*$E$4/($R$29+$R$39)</f>
        <v>3793.1574139270106</v>
      </c>
      <c r="H19" s="18">
        <f>$C19*Count!H17*$E$4/($R$29+$R$39)</f>
        <v>0</v>
      </c>
      <c r="I19" s="18">
        <f>$C19*Count!I17*$E$4/($R$29+$R$39)</f>
        <v>0</v>
      </c>
      <c r="J19" s="18">
        <f>$C19*Count!J17*$E$4/($R$29+$R$39)</f>
        <v>0</v>
      </c>
      <c r="K19" s="18">
        <f>$C19*Count!K17*$E$4/($R$29+$R$39)</f>
        <v>0</v>
      </c>
      <c r="L19" s="18">
        <f>$C19*Count!L17*$E$4/($R$29+$R$39)</f>
        <v>0</v>
      </c>
      <c r="M19" s="18">
        <f>$C19*Count!M17*$E$4/($R$29+$R$39)</f>
        <v>0</v>
      </c>
      <c r="N19" s="18">
        <f>$C19*Count!N17*$E$4/($R$29+$R$39)</f>
        <v>0</v>
      </c>
      <c r="O19" s="18">
        <f>$C19*Count!O17*$E$4/($R$29+$R$39)</f>
        <v>0</v>
      </c>
      <c r="P19" s="19">
        <f>$C19*Count!P17*$E$4/($R$29+$R$39)</f>
        <v>0</v>
      </c>
      <c r="Q19" s="24">
        <f t="shared" si="0"/>
        <v>3793.16</v>
      </c>
      <c r="R19" s="24">
        <f>$C19*Count!$Q17</f>
        <v>456.32</v>
      </c>
    </row>
    <row r="20" spans="2:18" x14ac:dyDescent="0.45">
      <c r="B20" s="30" t="s">
        <v>26</v>
      </c>
      <c r="C20" s="6">
        <v>0.14199999999999999</v>
      </c>
      <c r="D20" s="17">
        <f>$C20*Count!D18*$E$4/($R$29+$R$39)</f>
        <v>0</v>
      </c>
      <c r="E20" s="18">
        <f>$C20*Count!E18*$E$4/($R$29+$R$39)</f>
        <v>2906.0812687117341</v>
      </c>
      <c r="F20" s="18">
        <f>$C20*Count!F18*$E$4/($R$29+$R$39)</f>
        <v>0</v>
      </c>
      <c r="G20" s="18">
        <f>$C20*Count!G18*$E$4/($R$29+$R$39)</f>
        <v>0</v>
      </c>
      <c r="H20" s="18">
        <f>$C20*Count!H18*$E$4/($R$29+$R$39)</f>
        <v>0</v>
      </c>
      <c r="I20" s="18">
        <f>$C20*Count!I18*$E$4/($R$29+$R$39)</f>
        <v>0</v>
      </c>
      <c r="J20" s="18">
        <f>$C20*Count!J18*$E$4/($R$29+$R$39)</f>
        <v>0</v>
      </c>
      <c r="K20" s="18">
        <f>$C20*Count!K18*$E$4/($R$29+$R$39)</f>
        <v>0</v>
      </c>
      <c r="L20" s="18">
        <f>$C20*Count!L18*$E$4/($R$29+$R$39)</f>
        <v>0</v>
      </c>
      <c r="M20" s="18">
        <f>$C20*Count!M18*$E$4/($R$29+$R$39)</f>
        <v>0</v>
      </c>
      <c r="N20" s="18">
        <f>$C20*Count!N18*$E$4/($R$29+$R$39)</f>
        <v>437.91882643868939</v>
      </c>
      <c r="O20" s="18">
        <f>$C20*Count!O18*$E$4/($R$29+$R$39)</f>
        <v>0</v>
      </c>
      <c r="P20" s="19">
        <f>$C20*Count!P18*$E$4/($R$29+$R$39)</f>
        <v>0</v>
      </c>
      <c r="Q20" s="24">
        <f t="shared" si="0"/>
        <v>3344</v>
      </c>
      <c r="R20" s="24">
        <f>$C20*Count!$Q18</f>
        <v>402.28599999999994</v>
      </c>
    </row>
    <row r="21" spans="2:18" x14ac:dyDescent="0.45">
      <c r="B21" s="30" t="s">
        <v>27</v>
      </c>
      <c r="C21" s="6">
        <v>1.0620000000000001</v>
      </c>
      <c r="D21" s="17">
        <f>$C21*Count!D19*$E$4/($R$29+$R$39)</f>
        <v>0</v>
      </c>
      <c r="E21" s="18">
        <f>$C21*Count!E19*$E$4/($R$29+$R$39)</f>
        <v>0</v>
      </c>
      <c r="F21" s="18">
        <f>$C21*Count!F19*$E$4/($R$29+$R$39)</f>
        <v>0</v>
      </c>
      <c r="G21" s="18">
        <f>$C21*Count!G19*$E$4/($R$29+$R$39)</f>
        <v>0</v>
      </c>
      <c r="H21" s="18">
        <f>$C21*Count!H19*$E$4/($R$29+$R$39)</f>
        <v>0</v>
      </c>
      <c r="I21" s="18">
        <f>$C21*Count!I19*$E$4/($R$29+$R$39)</f>
        <v>820.99181526979999</v>
      </c>
      <c r="J21" s="18">
        <f>$C21*Count!J19*$E$4/($R$29+$R$39)</f>
        <v>15298.696944758747</v>
      </c>
      <c r="K21" s="18">
        <f>$C21*Count!K19*$E$4/($R$29+$R$39)</f>
        <v>15298.696944758747</v>
      </c>
      <c r="L21" s="18">
        <f>$C21*Count!L19*$E$4/($R$29+$R$39)</f>
        <v>0</v>
      </c>
      <c r="M21" s="18">
        <f>$C21*Count!M19*$E$4/($R$29+$R$39)</f>
        <v>0</v>
      </c>
      <c r="N21" s="18">
        <f>$C21*Count!N19*$E$4/($R$29+$R$39)</f>
        <v>0</v>
      </c>
      <c r="O21" s="18">
        <f>$C21*Count!O19*$E$4/($R$29+$R$39)</f>
        <v>0</v>
      </c>
      <c r="P21" s="19">
        <f>$C21*Count!P19*$E$4/($R$29+$R$39)</f>
        <v>0</v>
      </c>
      <c r="Q21" s="24">
        <f t="shared" si="0"/>
        <v>31418.39</v>
      </c>
      <c r="R21" s="24">
        <f>$C21*Count!$Q19</f>
        <v>3779.6580000000004</v>
      </c>
    </row>
    <row r="22" spans="2:18" x14ac:dyDescent="0.45">
      <c r="B22" s="30" t="s">
        <v>28</v>
      </c>
      <c r="C22" s="6">
        <v>1.1850000000000001</v>
      </c>
      <c r="D22" s="17">
        <f>$C22*Count!D20*$E$4/($R$29+$R$39)</f>
        <v>0</v>
      </c>
      <c r="E22" s="18">
        <f>$C22*Count!E20*$E$4/($R$29+$R$39)</f>
        <v>0</v>
      </c>
      <c r="F22" s="18">
        <f>$C22*Count!F20*$E$4/($R$29+$R$39)</f>
        <v>0</v>
      </c>
      <c r="G22" s="18">
        <f>$C22*Count!G20*$E$4/($R$29+$R$39)</f>
        <v>0</v>
      </c>
      <c r="H22" s="18">
        <f>$C22*Count!H20*$E$4/($R$29+$R$39)</f>
        <v>0</v>
      </c>
      <c r="I22" s="18">
        <f>$C22*Count!I20*$E$4/($R$29+$R$39)</f>
        <v>0</v>
      </c>
      <c r="J22" s="18">
        <f>$C22*Count!J20*$E$4/($R$29+$R$39)</f>
        <v>0</v>
      </c>
      <c r="K22" s="18">
        <f>$C22*Count!K20*$E$4/($R$29+$R$39)</f>
        <v>0</v>
      </c>
      <c r="L22" s="18">
        <f>$C22*Count!L20*$E$4/($R$29+$R$39)</f>
        <v>0</v>
      </c>
      <c r="M22" s="18">
        <f>$C22*Count!M20*$E$4/($R$29+$R$39)</f>
        <v>0</v>
      </c>
      <c r="N22" s="18">
        <f>$C22*Count!N20*$E$4/($R$29+$R$39)</f>
        <v>0</v>
      </c>
      <c r="O22" s="18">
        <f>$C22*Count!O20*$E$4/($R$29+$R$39)</f>
        <v>0</v>
      </c>
      <c r="P22" s="19">
        <f>$C22*Count!P20*$E$4/($R$29+$R$39)</f>
        <v>0</v>
      </c>
      <c r="Q22" s="24">
        <f t="shared" si="0"/>
        <v>0</v>
      </c>
      <c r="R22" s="24">
        <f>$C22*Count!$Q20</f>
        <v>0</v>
      </c>
    </row>
    <row r="23" spans="2:18" x14ac:dyDescent="0.45">
      <c r="B23" s="30" t="s">
        <v>29</v>
      </c>
      <c r="C23" s="6">
        <v>1.9</v>
      </c>
      <c r="D23" s="17">
        <f>$C23*Count!D21*$E$4/($R$29+$R$39)</f>
        <v>0</v>
      </c>
      <c r="E23" s="18">
        <f>$C23*Count!E21*$E$4/($R$29+$R$39)</f>
        <v>8070.60074768087</v>
      </c>
      <c r="F23" s="18">
        <f>$C23*Count!F21*$E$4/($R$29+$R$39)</f>
        <v>0</v>
      </c>
      <c r="G23" s="18">
        <f>$C23*Count!G21*$E$4/($R$29+$R$39)</f>
        <v>0</v>
      </c>
      <c r="H23" s="18">
        <f>$C23*Count!H21*$E$4/($R$29+$R$39)</f>
        <v>0</v>
      </c>
      <c r="I23" s="18">
        <f>$C23*Count!I21*$E$4/($R$29+$R$39)</f>
        <v>0</v>
      </c>
      <c r="J23" s="18">
        <f>$C23*Count!J21*$E$4/($R$29+$R$39)</f>
        <v>0</v>
      </c>
      <c r="K23" s="18">
        <f>$C23*Count!K21*$E$4/($R$29+$R$39)</f>
        <v>0</v>
      </c>
      <c r="L23" s="18">
        <f>$C23*Count!L21*$E$4/($R$29+$R$39)</f>
        <v>0</v>
      </c>
      <c r="M23" s="18">
        <f>$C23*Count!M21*$E$4/($R$29+$R$39)</f>
        <v>0</v>
      </c>
      <c r="N23" s="18">
        <f>$C23*Count!N21*$E$4/($R$29+$R$39)</f>
        <v>0</v>
      </c>
      <c r="O23" s="18">
        <f>$C23*Count!O21*$E$4/($R$29+$R$39)</f>
        <v>0</v>
      </c>
      <c r="P23" s="19">
        <f>$C23*Count!P21*$E$4/($R$29+$R$39)</f>
        <v>0</v>
      </c>
      <c r="Q23" s="24">
        <f t="shared" si="0"/>
        <v>8070.6</v>
      </c>
      <c r="R23" s="24">
        <f>$C23*Count!$Q21</f>
        <v>970.9</v>
      </c>
    </row>
    <row r="24" spans="2:18" x14ac:dyDescent="0.45">
      <c r="B24" s="30" t="s">
        <v>30</v>
      </c>
      <c r="C24" s="6">
        <v>1.494</v>
      </c>
      <c r="D24" s="17">
        <f>$C24*Count!D22*$E$4/($R$29+$R$39)</f>
        <v>0</v>
      </c>
      <c r="E24" s="18">
        <f>$C24*Count!E22*$E$4/($R$29+$R$39)</f>
        <v>5774.7729379146949</v>
      </c>
      <c r="F24" s="18">
        <f>$C24*Count!F22*$E$4/($R$29+$R$39)</f>
        <v>0</v>
      </c>
      <c r="G24" s="18">
        <f>$C24*Count!G22*$E$4/($R$29+$R$39)</f>
        <v>0</v>
      </c>
      <c r="H24" s="18">
        <f>$C24*Count!H22*$E$4/($R$29+$R$39)</f>
        <v>0</v>
      </c>
      <c r="I24" s="18">
        <f>$C24*Count!I22*$E$4/($R$29+$R$39)</f>
        <v>0</v>
      </c>
      <c r="J24" s="18">
        <f>$C24*Count!J22*$E$4/($R$29+$R$39)</f>
        <v>0</v>
      </c>
      <c r="K24" s="18">
        <f>$C24*Count!K22*$E$4/($R$29+$R$39)</f>
        <v>0</v>
      </c>
      <c r="L24" s="18">
        <f>$C24*Count!L22*$E$4/($R$29+$R$39)</f>
        <v>0</v>
      </c>
      <c r="M24" s="18">
        <f>$C24*Count!M22*$E$4/($R$29+$R$39)</f>
        <v>0</v>
      </c>
      <c r="N24" s="18">
        <f>$C24*Count!N22*$E$4/($R$29+$R$39)</f>
        <v>0</v>
      </c>
      <c r="O24" s="18">
        <f>$C24*Count!O22*$E$4/($R$29+$R$39)</f>
        <v>0</v>
      </c>
      <c r="P24" s="19">
        <f>$C24*Count!P22*$E$4/($R$29+$R$39)</f>
        <v>0</v>
      </c>
      <c r="Q24" s="24">
        <f t="shared" si="0"/>
        <v>5774.77</v>
      </c>
      <c r="R24" s="24">
        <f>$C24*Count!$Q22</f>
        <v>694.71</v>
      </c>
    </row>
    <row r="25" spans="2:18" x14ac:dyDescent="0.45">
      <c r="B25" s="30" t="s">
        <v>31</v>
      </c>
      <c r="C25" s="6">
        <v>8.6999999999999994E-2</v>
      </c>
      <c r="D25" s="17">
        <f>$C25*Count!D23*$E$4/($R$29+$R$39)</f>
        <v>0</v>
      </c>
      <c r="E25" s="18">
        <f>$C25*Count!E23*$E$4/($R$29+$R$39)</f>
        <v>0</v>
      </c>
      <c r="F25" s="18">
        <f>$C25*Count!F23*$E$4/($R$29+$R$39)</f>
        <v>206.10829698089108</v>
      </c>
      <c r="G25" s="18">
        <f>$C25*Count!G23*$E$4/($R$29+$R$39)</f>
        <v>0</v>
      </c>
      <c r="H25" s="18">
        <f>$C25*Count!H23*$E$4/($R$29+$R$39)</f>
        <v>0</v>
      </c>
      <c r="I25" s="18">
        <f>$C25*Count!I23*$E$4/($R$29+$R$39)</f>
        <v>0</v>
      </c>
      <c r="J25" s="18">
        <f>$C25*Count!J23*$E$4/($R$29+$R$39)</f>
        <v>0</v>
      </c>
      <c r="K25" s="18">
        <f>$C25*Count!K23*$E$4/($R$29+$R$39)</f>
        <v>0</v>
      </c>
      <c r="L25" s="18">
        <f>$C25*Count!L23*$E$4/($R$29+$R$39)</f>
        <v>0</v>
      </c>
      <c r="M25" s="18">
        <f>$C25*Count!M23*$E$4/($R$29+$R$39)</f>
        <v>0</v>
      </c>
      <c r="N25" s="18">
        <f>$C25*Count!N23*$E$4/($R$29+$R$39)</f>
        <v>0</v>
      </c>
      <c r="O25" s="18">
        <f>$C25*Count!O23*$E$4/($R$29+$R$39)</f>
        <v>0</v>
      </c>
      <c r="P25" s="19">
        <f>$C25*Count!P23*$E$4/($R$29+$R$39)</f>
        <v>0</v>
      </c>
      <c r="Q25" s="24">
        <f t="shared" si="0"/>
        <v>206.11</v>
      </c>
      <c r="R25" s="24">
        <f>$C25*Count!$Q23</f>
        <v>24.794999999999998</v>
      </c>
    </row>
    <row r="26" spans="2:18" x14ac:dyDescent="0.45">
      <c r="B26" s="30" t="s">
        <v>32</v>
      </c>
      <c r="C26" s="6">
        <v>0.55400000000000005</v>
      </c>
      <c r="D26" s="17">
        <f>$C26*Count!D24*$E$4/($R$29+$R$39)</f>
        <v>0</v>
      </c>
      <c r="E26" s="18">
        <f>$C26*Count!E24*$E$4/($R$29+$R$39)</f>
        <v>0</v>
      </c>
      <c r="F26" s="18">
        <f>$C26*Count!F24*$E$4/($R$29+$R$39)</f>
        <v>0</v>
      </c>
      <c r="G26" s="18">
        <f>$C26*Count!G24*$E$4/($R$29+$R$39)</f>
        <v>948.65510323239437</v>
      </c>
      <c r="H26" s="18">
        <f>$C26*Count!H24*$E$4/($R$29+$R$39)</f>
        <v>0</v>
      </c>
      <c r="I26" s="18">
        <f>$C26*Count!I24*$E$4/($R$29+$R$39)</f>
        <v>0</v>
      </c>
      <c r="J26" s="18">
        <f>$C26*Count!J24*$E$4/($R$29+$R$39)</f>
        <v>0</v>
      </c>
      <c r="K26" s="18">
        <f>$C26*Count!K24*$E$4/($R$29+$R$39)</f>
        <v>0</v>
      </c>
      <c r="L26" s="18">
        <f>$C26*Count!L24*$E$4/($R$29+$R$39)</f>
        <v>0</v>
      </c>
      <c r="M26" s="18">
        <f>$C26*Count!M24*$E$4/($R$29+$R$39)</f>
        <v>0</v>
      </c>
      <c r="N26" s="18">
        <f>$C26*Count!N24*$E$4/($R$29+$R$39)</f>
        <v>0</v>
      </c>
      <c r="O26" s="18">
        <f>$C26*Count!O24*$E$4/($R$29+$R$39)</f>
        <v>0</v>
      </c>
      <c r="P26" s="19">
        <f>$C26*Count!P24*$E$4/($R$29+$R$39)</f>
        <v>0</v>
      </c>
      <c r="Q26" s="24">
        <f t="shared" si="0"/>
        <v>948.66</v>
      </c>
      <c r="R26" s="24">
        <f>$C26*Count!$Q24</f>
        <v>114.12400000000001</v>
      </c>
    </row>
    <row r="27" spans="2:18" x14ac:dyDescent="0.45">
      <c r="B27" s="30" t="s">
        <v>33</v>
      </c>
      <c r="C27" s="6">
        <v>0.28199999999999997</v>
      </c>
      <c r="D27" s="17">
        <f>$C27*Count!D25*$E$4/($R$29+$R$39)</f>
        <v>0</v>
      </c>
      <c r="E27" s="18">
        <f>$C27*Count!E25*$E$4/($R$29+$R$39)</f>
        <v>0</v>
      </c>
      <c r="F27" s="18">
        <f>$C27*Count!F25*$E$4/($R$29+$R$39)</f>
        <v>0</v>
      </c>
      <c r="G27" s="18">
        <f>$C27*Count!G25*$E$4/($R$29+$R$39)</f>
        <v>0</v>
      </c>
      <c r="H27" s="18">
        <f>$C27*Count!H25*$E$4/($R$29+$R$39)</f>
        <v>0</v>
      </c>
      <c r="I27" s="18">
        <f>$C27*Count!I25*$E$4/($R$29+$R$39)</f>
        <v>0</v>
      </c>
      <c r="J27" s="18">
        <f>$C27*Count!J25*$E$4/($R$29+$R$39)</f>
        <v>0</v>
      </c>
      <c r="K27" s="18">
        <f>$C27*Count!K25*$E$4/($R$29+$R$39)</f>
        <v>0</v>
      </c>
      <c r="L27" s="18">
        <f>$C27*Count!L25*$E$4/($R$29+$R$39)</f>
        <v>0</v>
      </c>
      <c r="M27" s="18">
        <f>$C27*Count!M25*$E$4/($R$29+$R$39)</f>
        <v>0</v>
      </c>
      <c r="N27" s="18">
        <f>$C27*Count!N25*$E$4/($R$29+$R$39)</f>
        <v>0</v>
      </c>
      <c r="O27" s="18">
        <f>$C27*Count!O25*$E$4/($R$29+$R$39)</f>
        <v>0</v>
      </c>
      <c r="P27" s="19">
        <f>$C27*Count!P25*$E$4/($R$29+$R$39)</f>
        <v>0</v>
      </c>
      <c r="Q27" s="24">
        <f t="shared" si="0"/>
        <v>0</v>
      </c>
      <c r="R27" s="24">
        <f>$C27*Count!$Q25</f>
        <v>0</v>
      </c>
    </row>
    <row r="28" spans="2:18" x14ac:dyDescent="0.45">
      <c r="B28" s="30" t="s">
        <v>34</v>
      </c>
      <c r="C28" s="6"/>
      <c r="D28" s="20">
        <f>$C28*Count!D26*$E$4/($R$29+$R$39)</f>
        <v>0</v>
      </c>
      <c r="E28" s="21">
        <f>$C28*Count!E26*$E$4/($R$29+$R$39)</f>
        <v>0</v>
      </c>
      <c r="F28" s="21">
        <f>$C28*Count!F26*$E$4/($R$29+$R$39)</f>
        <v>0</v>
      </c>
      <c r="G28" s="21">
        <f>$C28*Count!G26*$E$4/($R$29+$R$39)</f>
        <v>0</v>
      </c>
      <c r="H28" s="21">
        <f>$C28*Count!H26*$E$4/($R$29+$R$39)</f>
        <v>0</v>
      </c>
      <c r="I28" s="21">
        <f>$C28*Count!I26*$E$4/($R$29+$R$39)</f>
        <v>0</v>
      </c>
      <c r="J28" s="21">
        <f>$C28*Count!J26*$E$4/($R$29+$R$39)</f>
        <v>0</v>
      </c>
      <c r="K28" s="21">
        <f>$C28*Count!K26*$E$4/($R$29+$R$39)</f>
        <v>0</v>
      </c>
      <c r="L28" s="21">
        <f>$C28*Count!L26*$E$4/($R$29+$R$39)</f>
        <v>0</v>
      </c>
      <c r="M28" s="21">
        <f>$C28*Count!M26*$E$4/($R$29+$R$39)</f>
        <v>0</v>
      </c>
      <c r="N28" s="21">
        <f>$C28*Count!N26*$E$4/($R$29+$R$39)</f>
        <v>0</v>
      </c>
      <c r="O28" s="21">
        <f>$C28*Count!O26*$E$4/($R$29+$R$39)</f>
        <v>0</v>
      </c>
      <c r="P28" s="22">
        <f>$C28*Count!P26*$E$4/($R$29+$R$39)</f>
        <v>0</v>
      </c>
      <c r="Q28" s="25">
        <f t="shared" si="0"/>
        <v>0</v>
      </c>
      <c r="R28" s="25">
        <f>$C28*Count!$Q26</f>
        <v>0</v>
      </c>
    </row>
    <row r="29" spans="2:18" ht="14.65" thickBot="1" x14ac:dyDescent="0.5">
      <c r="B29" s="30"/>
      <c r="C29" s="6"/>
      <c r="D29" s="4">
        <f>ROUND(SUM(D7:D28),2)</f>
        <v>597.35</v>
      </c>
      <c r="E29" s="4">
        <f t="shared" ref="E29:P29" si="1">ROUND(SUM(E7:E28),2)</f>
        <v>45753.17</v>
      </c>
      <c r="F29" s="4">
        <f t="shared" si="1"/>
        <v>206.11</v>
      </c>
      <c r="G29" s="4">
        <f t="shared" si="1"/>
        <v>5743.42</v>
      </c>
      <c r="H29" s="4">
        <f t="shared" si="1"/>
        <v>0</v>
      </c>
      <c r="I29" s="4">
        <f t="shared" si="1"/>
        <v>4349.63</v>
      </c>
      <c r="J29" s="4">
        <f t="shared" si="1"/>
        <v>15298.7</v>
      </c>
      <c r="K29" s="4">
        <f t="shared" si="1"/>
        <v>15298.7</v>
      </c>
      <c r="L29" s="4">
        <f t="shared" si="1"/>
        <v>0</v>
      </c>
      <c r="M29" s="4">
        <f t="shared" si="1"/>
        <v>0</v>
      </c>
      <c r="N29" s="4">
        <f t="shared" si="1"/>
        <v>6351.68</v>
      </c>
      <c r="O29" s="4">
        <f t="shared" si="1"/>
        <v>0</v>
      </c>
      <c r="P29" s="4">
        <f t="shared" si="1"/>
        <v>1029.07</v>
      </c>
      <c r="Q29" s="11">
        <f>ROUND(SUM(Q7:Q28),2)</f>
        <v>94627.83</v>
      </c>
      <c r="R29" s="11">
        <f t="shared" ref="G29:R29" si="2">SUM(R7:R28)</f>
        <v>11383.804999999998</v>
      </c>
    </row>
    <row r="30" spans="2:18" ht="14.65" thickTop="1" x14ac:dyDescent="0.45">
      <c r="B30" s="30"/>
      <c r="C30" s="6"/>
      <c r="Q30" s="5"/>
      <c r="R30" s="5"/>
    </row>
    <row r="31" spans="2:18" x14ac:dyDescent="0.45">
      <c r="B31" s="30" t="s">
        <v>35</v>
      </c>
      <c r="C31" s="6">
        <v>0.33100000000000002</v>
      </c>
      <c r="D31" s="17">
        <f>$C31*Count!D29*$E$4/($R$29+$R$39)</f>
        <v>0</v>
      </c>
      <c r="E31" s="18">
        <f>$C31*Count!E29*$E$4/($R$29+$R$39)</f>
        <v>0</v>
      </c>
      <c r="F31" s="18">
        <f>$C31*Count!F29*$E$4/($R$29+$R$39)</f>
        <v>0</v>
      </c>
      <c r="G31" s="18">
        <f>$C31*Count!G29*$E$4/($R$29+$R$39)</f>
        <v>0</v>
      </c>
      <c r="H31" s="18">
        <f>$C31*Count!H29*$E$4/($R$29+$R$39)</f>
        <v>0</v>
      </c>
      <c r="I31" s="18">
        <f>$C31*Count!I29*$E$4/($R$29+$R$39)</f>
        <v>0</v>
      </c>
      <c r="J31" s="18">
        <f>$C31*Count!J29*$E$4/($R$29+$R$39)</f>
        <v>0</v>
      </c>
      <c r="K31" s="18">
        <f>$C31*Count!K29*$E$4/($R$29+$R$39)</f>
        <v>0</v>
      </c>
      <c r="L31" s="18">
        <f>$C31*Count!L29*$E$4/($R$29+$R$39)</f>
        <v>0</v>
      </c>
      <c r="M31" s="18">
        <f>$C31*Count!M29*$E$4/($R$29+$R$39)</f>
        <v>0</v>
      </c>
      <c r="N31" s="18">
        <f>$C31*Count!N29*$E$4/($R$29+$R$39)</f>
        <v>0</v>
      </c>
      <c r="O31" s="18">
        <f>$C31*Count!O29*$E$4/($R$29+$R$39)</f>
        <v>1125.3371702753</v>
      </c>
      <c r="P31" s="19">
        <f>$C31*Count!P29*$E$4/($R$29+$R$39)</f>
        <v>0</v>
      </c>
      <c r="Q31" s="24">
        <f t="shared" ref="Q31:Q38" si="3">ROUND(SUM(D31:P31),2)</f>
        <v>1125.3399999999999</v>
      </c>
      <c r="R31" s="24">
        <f>$C31*Count!$Q29</f>
        <v>135.37900000000002</v>
      </c>
    </row>
    <row r="32" spans="2:18" x14ac:dyDescent="0.45">
      <c r="B32" s="30" t="s">
        <v>36</v>
      </c>
      <c r="C32" s="6">
        <v>0.28899999999999998</v>
      </c>
      <c r="D32" s="17">
        <f>$C32*Count!D30*$E$4/($R$29+$R$39)</f>
        <v>0</v>
      </c>
      <c r="E32" s="18">
        <f>$C32*Count!E30*$E$4/($R$29+$R$39)</f>
        <v>0</v>
      </c>
      <c r="F32" s="18">
        <f>$C32*Count!F30*$E$4/($R$29+$R$39)</f>
        <v>0</v>
      </c>
      <c r="G32" s="18">
        <f>$C32*Count!G30*$E$4/($R$29+$R$39)</f>
        <v>0</v>
      </c>
      <c r="H32" s="18">
        <f>$C32*Count!H30*$E$4/($R$29+$R$39)</f>
        <v>0</v>
      </c>
      <c r="I32" s="18">
        <f>$C32*Count!I30*$E$4/($R$29+$R$39)</f>
        <v>0</v>
      </c>
      <c r="J32" s="18">
        <f>$C32*Count!J30*$E$4/($R$29+$R$39)</f>
        <v>0</v>
      </c>
      <c r="K32" s="18">
        <f>$C32*Count!K30*$E$4/($R$29+$R$39)</f>
        <v>0</v>
      </c>
      <c r="L32" s="18">
        <f>$C32*Count!L30*$E$4/($R$29+$R$39)</f>
        <v>0</v>
      </c>
      <c r="M32" s="18">
        <f>$C32*Count!M30*$E$4/($R$29+$R$39)</f>
        <v>0</v>
      </c>
      <c r="N32" s="18">
        <f>$C32*Count!N30*$E$4/($R$29+$R$39)</f>
        <v>0</v>
      </c>
      <c r="O32" s="18">
        <f>$C32*Count!O30*$E$4/($R$29+$R$39)</f>
        <v>1018.5798055596076</v>
      </c>
      <c r="P32" s="19">
        <f>$C32*Count!P30*$E$4/($R$29+$R$39)</f>
        <v>0</v>
      </c>
      <c r="Q32" s="24">
        <f t="shared" si="3"/>
        <v>1018.58</v>
      </c>
      <c r="R32" s="24">
        <f>$C32*Count!$Q30</f>
        <v>122.53599999999999</v>
      </c>
    </row>
    <row r="33" spans="2:18" x14ac:dyDescent="0.45">
      <c r="B33" s="30" t="s">
        <v>37</v>
      </c>
      <c r="C33" s="6">
        <v>0.28399999999999997</v>
      </c>
      <c r="D33" s="17">
        <f>$C33*Count!D31*$E$4/($R$29+$R$39)</f>
        <v>0</v>
      </c>
      <c r="E33" s="18">
        <f>$C33*Count!E31*$E$4/($R$29+$R$39)</f>
        <v>0</v>
      </c>
      <c r="F33" s="18">
        <f>$C33*Count!F31*$E$4/($R$29+$R$39)</f>
        <v>5604.4166790590225</v>
      </c>
      <c r="G33" s="18">
        <f>$C33*Count!G31*$E$4/($R$29+$R$39)</f>
        <v>0</v>
      </c>
      <c r="H33" s="18">
        <f>$C33*Count!H31*$E$4/($R$29+$R$39)</f>
        <v>0</v>
      </c>
      <c r="I33" s="18">
        <f>$C33*Count!I31*$E$4/($R$29+$R$39)</f>
        <v>0</v>
      </c>
      <c r="J33" s="18">
        <f>$C33*Count!J31*$E$4/($R$29+$R$39)</f>
        <v>0</v>
      </c>
      <c r="K33" s="18">
        <f>$C33*Count!K31*$E$4/($R$29+$R$39)</f>
        <v>0</v>
      </c>
      <c r="L33" s="18">
        <f>$C33*Count!L31*$E$4/($R$29+$R$39)</f>
        <v>0</v>
      </c>
      <c r="M33" s="18">
        <f>$C33*Count!M31*$E$4/($R$29+$R$39)</f>
        <v>0</v>
      </c>
      <c r="N33" s="18">
        <f>$C33*Count!N31*$E$4/($R$29+$R$39)</f>
        <v>0</v>
      </c>
      <c r="O33" s="18">
        <f>$C33*Count!O31*$E$4/($R$29+$R$39)</f>
        <v>0</v>
      </c>
      <c r="P33" s="19">
        <f>$C33*Count!P31*$E$4/($R$29+$R$39)</f>
        <v>0</v>
      </c>
      <c r="Q33" s="24">
        <f t="shared" si="3"/>
        <v>5604.42</v>
      </c>
      <c r="R33" s="24">
        <f>$C33*Count!$Q31</f>
        <v>674.21599999999989</v>
      </c>
    </row>
    <row r="34" spans="2:18" x14ac:dyDescent="0.45">
      <c r="B34" s="30" t="s">
        <v>38</v>
      </c>
      <c r="C34" s="6">
        <v>0.34300000000000003</v>
      </c>
      <c r="D34" s="17">
        <f>$C34*Count!D32*$E$4/($R$29+$R$39)</f>
        <v>0</v>
      </c>
      <c r="E34" s="18">
        <f>$C34*Count!E32*$E$4/($R$29+$R$39)</f>
        <v>0</v>
      </c>
      <c r="F34" s="18">
        <f>$C34*Count!F32*$E$4/($R$29+$R$39)</f>
        <v>1896.0383948318758</v>
      </c>
      <c r="G34" s="18">
        <f>$C34*Count!G32*$E$4/($R$29+$R$39)</f>
        <v>0</v>
      </c>
      <c r="H34" s="18">
        <f>$C34*Count!H32*$E$4/($R$29+$R$39)</f>
        <v>0</v>
      </c>
      <c r="I34" s="18">
        <f>$C34*Count!I32*$E$4/($R$29+$R$39)</f>
        <v>0</v>
      </c>
      <c r="J34" s="18">
        <f>$C34*Count!J32*$E$4/($R$29+$R$39)</f>
        <v>0</v>
      </c>
      <c r="K34" s="18">
        <f>$C34*Count!K32*$E$4/($R$29+$R$39)</f>
        <v>0</v>
      </c>
      <c r="L34" s="18">
        <f>$C34*Count!L32*$E$4/($R$29+$R$39)</f>
        <v>0</v>
      </c>
      <c r="M34" s="18">
        <f>$C34*Count!M32*$E$4/($R$29+$R$39)</f>
        <v>0</v>
      </c>
      <c r="N34" s="18">
        <f>$C34*Count!N32*$E$4/($R$29+$R$39)</f>
        <v>0</v>
      </c>
      <c r="O34" s="18">
        <f>$C34*Count!O32*$E$4/($R$29+$R$39)</f>
        <v>0</v>
      </c>
      <c r="P34" s="19">
        <f>$C34*Count!P32*$E$4/($R$29+$R$39)</f>
        <v>0</v>
      </c>
      <c r="Q34" s="24">
        <f t="shared" si="3"/>
        <v>1896.04</v>
      </c>
      <c r="R34" s="24">
        <f>$C34*Count!$Q32</f>
        <v>228.09500000000003</v>
      </c>
    </row>
    <row r="35" spans="2:18" x14ac:dyDescent="0.45">
      <c r="B35" s="30" t="s">
        <v>39</v>
      </c>
      <c r="C35" s="6">
        <v>0.20300000000000001</v>
      </c>
      <c r="D35" s="17">
        <f>$C35*Count!D33*$E$4/($R$29+$R$39)</f>
        <v>548.41681360412554</v>
      </c>
      <c r="E35" s="18">
        <f>$C35*Count!E33*$E$4/($R$29+$R$39)</f>
        <v>1643.5630044628251</v>
      </c>
      <c r="F35" s="18">
        <f>$C35*Count!F33*$E$4/($R$29+$R$39)</f>
        <v>0</v>
      </c>
      <c r="G35" s="18">
        <f>$C35*Count!G33*$E$4/($R$29+$R$39)</f>
        <v>1184.5803173849108</v>
      </c>
      <c r="H35" s="18">
        <f>$C35*Count!H33*$E$4/($R$29+$R$39)</f>
        <v>0</v>
      </c>
      <c r="I35" s="18">
        <f>$C35*Count!I33*$E$4/($R$29+$R$39)</f>
        <v>296.98879752100333</v>
      </c>
      <c r="J35" s="18">
        <f>$C35*Count!J33*$E$4/($R$29+$R$39)</f>
        <v>0</v>
      </c>
      <c r="K35" s="18">
        <f>$C35*Count!K33*$E$4/($R$29+$R$39)</f>
        <v>0</v>
      </c>
      <c r="L35" s="18">
        <f>$C35*Count!L33*$E$4/($R$29+$R$39)</f>
        <v>0</v>
      </c>
      <c r="M35" s="18">
        <f>$C35*Count!M33*$E$4/($R$29+$R$39)</f>
        <v>0</v>
      </c>
      <c r="N35" s="18">
        <f>$C35*Count!N33*$E$4/($R$29+$R$39)</f>
        <v>523.10526836085819</v>
      </c>
      <c r="O35" s="18">
        <f>$C35*Count!O33*$E$4/($R$29+$R$39)</f>
        <v>0</v>
      </c>
      <c r="P35" s="19">
        <f>$C35*Count!P33*$E$4/($R$29+$R$39)</f>
        <v>0</v>
      </c>
      <c r="Q35" s="24">
        <f t="shared" si="3"/>
        <v>4196.6499999999996</v>
      </c>
      <c r="R35" s="24">
        <f>$C35*Count!$Q33</f>
        <v>504.86100000000005</v>
      </c>
    </row>
    <row r="36" spans="2:18" x14ac:dyDescent="0.45">
      <c r="B36" s="30" t="s">
        <v>40</v>
      </c>
      <c r="C36" s="6">
        <v>0.28199999999999997</v>
      </c>
      <c r="D36" s="17">
        <f>$C36*Count!D34*$E$4/($R$29+$R$39)</f>
        <v>0</v>
      </c>
      <c r="E36" s="18">
        <f>$C36*Count!E34*$E$4/($R$29+$R$39)</f>
        <v>365.68325068696754</v>
      </c>
      <c r="F36" s="18">
        <f>$C36*Count!F34*$E$4/($R$29+$R$39)</f>
        <v>0</v>
      </c>
      <c r="G36" s="18">
        <f>$C36*Count!G34*$E$4/($R$29+$R$39)</f>
        <v>550.86899943229093</v>
      </c>
      <c r="H36" s="18">
        <f>$C36*Count!H34*$E$4/($R$29+$R$39)</f>
        <v>1200.1911817418422</v>
      </c>
      <c r="I36" s="18">
        <f>$C36*Count!I34*$E$4/($R$29+$R$39)</f>
        <v>0</v>
      </c>
      <c r="J36" s="18">
        <f>$C36*Count!J34*$E$4/($R$29+$R$39)</f>
        <v>0</v>
      </c>
      <c r="K36" s="18">
        <f>$C36*Count!K34*$E$4/($R$29+$R$39)</f>
        <v>0</v>
      </c>
      <c r="L36" s="18">
        <f>$C36*Count!L34*$E$4/($R$29+$R$39)</f>
        <v>1200.1911817418422</v>
      </c>
      <c r="M36" s="18">
        <f>$C36*Count!M34*$E$4/($R$29+$R$39)</f>
        <v>1200.1911817418422</v>
      </c>
      <c r="N36" s="18">
        <f>$C36*Count!N34*$E$4/($R$29+$R$39)</f>
        <v>0</v>
      </c>
      <c r="O36" s="18">
        <f>$C36*Count!O34*$E$4/($R$29+$R$39)</f>
        <v>0</v>
      </c>
      <c r="P36" s="19">
        <f>$C36*Count!P34*$E$4/($R$29+$R$39)</f>
        <v>0</v>
      </c>
      <c r="Q36" s="24">
        <f t="shared" si="3"/>
        <v>4517.13</v>
      </c>
      <c r="R36" s="24">
        <f>$C36*Count!$Q34</f>
        <v>543.41399999999999</v>
      </c>
    </row>
    <row r="37" spans="2:18" x14ac:dyDescent="0.45">
      <c r="B37" s="30" t="s">
        <v>41</v>
      </c>
      <c r="C37" s="6">
        <v>0.25</v>
      </c>
      <c r="D37" s="17">
        <f>$C37*Count!D35*$E$4/($R$29+$R$39)</f>
        <v>0</v>
      </c>
      <c r="E37" s="18">
        <f>$C37*Count!E35*$E$4/($R$29+$R$39)</f>
        <v>644.21831078923412</v>
      </c>
      <c r="F37" s="18">
        <f>$C37*Count!F35*$E$4/($R$29+$R$39)</f>
        <v>0</v>
      </c>
      <c r="G37" s="18">
        <f>$C37*Count!G35*$E$4/($R$29+$R$39)</f>
        <v>0</v>
      </c>
      <c r="H37" s="18">
        <f>$C37*Count!H35*$E$4/($R$29+$R$39)</f>
        <v>0</v>
      </c>
      <c r="I37" s="18">
        <f>$C37*Count!I35*$E$4/($R$29+$R$39)</f>
        <v>0</v>
      </c>
      <c r="J37" s="18">
        <f>$C37*Count!J35*$E$4/($R$29+$R$39)</f>
        <v>0</v>
      </c>
      <c r="K37" s="18">
        <f>$C37*Count!K35*$E$4/($R$29+$R$39)</f>
        <v>0</v>
      </c>
      <c r="L37" s="18">
        <f>$C37*Count!L35*$E$4/($R$29+$R$39)</f>
        <v>0</v>
      </c>
      <c r="M37" s="18">
        <f>$C37*Count!M35*$E$4/($R$29+$R$39)</f>
        <v>0</v>
      </c>
      <c r="N37" s="18">
        <f>$C37*Count!N35*$E$4/($R$29+$R$39)</f>
        <v>0</v>
      </c>
      <c r="O37" s="18">
        <f>$C37*Count!O35*$E$4/($R$29+$R$39)</f>
        <v>0</v>
      </c>
      <c r="P37" s="19">
        <f>$C37*Count!P35*$E$4/($R$29+$R$39)</f>
        <v>0</v>
      </c>
      <c r="Q37" s="24">
        <f t="shared" si="3"/>
        <v>644.22</v>
      </c>
      <c r="R37" s="24">
        <f>$C37*Count!$Q35</f>
        <v>77.5</v>
      </c>
    </row>
    <row r="38" spans="2:18" x14ac:dyDescent="0.45">
      <c r="B38" s="30" t="s">
        <v>42</v>
      </c>
      <c r="C38" s="6">
        <v>0.28899999999999998</v>
      </c>
      <c r="D38" s="20">
        <f>$C38*Count!D36*$E$4/($R$29+$R$39)</f>
        <v>0</v>
      </c>
      <c r="E38" s="21">
        <f>$C38*Count!E36*$E$4/($R$29+$R$39)</f>
        <v>0</v>
      </c>
      <c r="F38" s="21">
        <f>$C38*Count!F36*$E$4/($R$29+$R$39)</f>
        <v>0</v>
      </c>
      <c r="G38" s="21">
        <f>$C38*Count!G36*$E$4/($R$29+$R$39)</f>
        <v>0</v>
      </c>
      <c r="H38" s="21">
        <f>$C38*Count!H36*$E$4/($R$29+$R$39)</f>
        <v>0</v>
      </c>
      <c r="I38" s="21">
        <f>$C38*Count!I36*$E$4/($R$29+$R$39)</f>
        <v>0</v>
      </c>
      <c r="J38" s="21">
        <f>$C38*Count!J36*$E$4/($R$29+$R$39)</f>
        <v>0</v>
      </c>
      <c r="K38" s="21">
        <f>$C38*Count!K36*$E$4/($R$29+$R$39)</f>
        <v>0</v>
      </c>
      <c r="L38" s="21">
        <f>$C38*Count!L36*$E$4/($R$29+$R$39)</f>
        <v>0</v>
      </c>
      <c r="M38" s="21">
        <f>$C38*Count!M36*$E$4/($R$29+$R$39)</f>
        <v>0</v>
      </c>
      <c r="N38" s="21">
        <f>$C38*Count!N36*$E$4/($R$29+$R$39)</f>
        <v>4444.2750950124391</v>
      </c>
      <c r="O38" s="21">
        <f>$C38*Count!O36*$E$4/($R$29+$R$39)</f>
        <v>0</v>
      </c>
      <c r="P38" s="22">
        <f>$C38*Count!P36*$E$4/($R$29+$R$39)</f>
        <v>0</v>
      </c>
      <c r="Q38" s="25">
        <f t="shared" si="3"/>
        <v>4444.28</v>
      </c>
      <c r="R38" s="25">
        <f>$C38*Count!$Q36</f>
        <v>534.65</v>
      </c>
    </row>
    <row r="39" spans="2:18" ht="14.65" thickBot="1" x14ac:dyDescent="0.5">
      <c r="B39" s="12"/>
      <c r="C39" s="4"/>
      <c r="D39" s="4">
        <f>ROUND(SUM(D31:D38),2)</f>
        <v>548.41999999999996</v>
      </c>
      <c r="E39" s="4">
        <f t="shared" ref="E39:P39" si="4">ROUND(SUM(E31:E38),2)</f>
        <v>2653.46</v>
      </c>
      <c r="F39" s="4">
        <f t="shared" si="4"/>
        <v>7500.46</v>
      </c>
      <c r="G39" s="4">
        <f t="shared" si="4"/>
        <v>1735.45</v>
      </c>
      <c r="H39" s="4">
        <f t="shared" si="4"/>
        <v>1200.19</v>
      </c>
      <c r="I39" s="4">
        <f t="shared" si="4"/>
        <v>296.99</v>
      </c>
      <c r="J39" s="4">
        <f t="shared" si="4"/>
        <v>0</v>
      </c>
      <c r="K39" s="4">
        <f t="shared" si="4"/>
        <v>0</v>
      </c>
      <c r="L39" s="4">
        <f t="shared" si="4"/>
        <v>1200.19</v>
      </c>
      <c r="M39" s="4">
        <f t="shared" si="4"/>
        <v>1200.19</v>
      </c>
      <c r="N39" s="4">
        <f t="shared" si="4"/>
        <v>4967.38</v>
      </c>
      <c r="O39" s="4">
        <f t="shared" si="4"/>
        <v>2143.92</v>
      </c>
      <c r="P39" s="4">
        <f t="shared" si="4"/>
        <v>0</v>
      </c>
      <c r="Q39" s="11">
        <f>ROUND(SUM(Q31:Q38),2)</f>
        <v>23446.66</v>
      </c>
      <c r="R39" s="11">
        <f>SUM(R30:R38)</f>
        <v>2820.6510000000003</v>
      </c>
    </row>
    <row r="40" spans="2:18" ht="14.65" thickTop="1" x14ac:dyDescent="0.45"/>
  </sheetData>
  <pageMargins left="0.82" right="0.18" top="0.39" bottom="0.33" header="0.18" footer="0.16"/>
  <pageSetup paperSize="9" scale="54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Q38"/>
  <sheetViews>
    <sheetView showGridLines="0" workbookViewId="0">
      <selection activeCell="H16" sqref="H16"/>
    </sheetView>
  </sheetViews>
  <sheetFormatPr defaultRowHeight="14.25" x14ac:dyDescent="0.45"/>
  <cols>
    <col min="1" max="1" width="2" customWidth="1"/>
    <col min="2" max="2" width="18.59765625" bestFit="1" customWidth="1"/>
    <col min="4" max="4" width="12.86328125" customWidth="1"/>
    <col min="5" max="5" width="13.265625" customWidth="1"/>
    <col min="6" max="6" width="10.3984375" customWidth="1"/>
    <col min="7" max="8" width="11.86328125" customWidth="1"/>
    <col min="9" max="9" width="10.3984375" customWidth="1"/>
    <col min="10" max="11" width="13.73046875" customWidth="1"/>
    <col min="12" max="12" width="14.1328125" customWidth="1"/>
    <col min="13" max="14" width="10.3984375" customWidth="1"/>
    <col min="15" max="15" width="12.265625" customWidth="1"/>
    <col min="16" max="16" width="10.3984375" customWidth="1"/>
    <col min="17" max="17" width="10.59765625" bestFit="1" customWidth="1"/>
  </cols>
  <sheetData>
    <row r="1" spans="2:17" ht="15.75" x14ac:dyDescent="0.5">
      <c r="B1" s="26" t="s">
        <v>51</v>
      </c>
    </row>
    <row r="2" spans="2:17" x14ac:dyDescent="0.45">
      <c r="B2" s="1" t="s">
        <v>0</v>
      </c>
    </row>
    <row r="4" spans="2:17" s="9" customFormat="1" x14ac:dyDescent="0.45">
      <c r="B4" s="2" t="s">
        <v>1</v>
      </c>
      <c r="C4" s="2" t="s">
        <v>2</v>
      </c>
      <c r="D4" s="7" t="s">
        <v>4</v>
      </c>
      <c r="E4" s="7" t="s">
        <v>3</v>
      </c>
      <c r="F4" s="7" t="s">
        <v>7</v>
      </c>
      <c r="G4" s="7" t="s">
        <v>53</v>
      </c>
      <c r="H4" s="7" t="s">
        <v>54</v>
      </c>
      <c r="I4" s="7" t="s">
        <v>9</v>
      </c>
      <c r="J4" s="7" t="s">
        <v>5</v>
      </c>
      <c r="K4" s="7" t="s">
        <v>56</v>
      </c>
      <c r="L4" s="7" t="s">
        <v>55</v>
      </c>
      <c r="M4" s="7" t="s">
        <v>6</v>
      </c>
      <c r="N4" s="7" t="s">
        <v>8</v>
      </c>
      <c r="O4" s="7" t="s">
        <v>10</v>
      </c>
      <c r="P4" s="10" t="s">
        <v>11</v>
      </c>
      <c r="Q4" s="7" t="s">
        <v>12</v>
      </c>
    </row>
    <row r="5" spans="2:17" x14ac:dyDescent="0.45">
      <c r="B5" s="31" t="s">
        <v>13</v>
      </c>
      <c r="C5" s="6">
        <v>0.03</v>
      </c>
      <c r="D5" s="14">
        <v>0</v>
      </c>
      <c r="E5" s="15">
        <v>0</v>
      </c>
      <c r="F5" s="15">
        <v>0</v>
      </c>
      <c r="G5" s="15">
        <v>1086</v>
      </c>
      <c r="H5" s="15">
        <v>0</v>
      </c>
      <c r="I5" s="15">
        <v>0</v>
      </c>
      <c r="J5" s="15">
        <v>0</v>
      </c>
      <c r="K5" s="15">
        <v>0</v>
      </c>
      <c r="L5" s="15">
        <v>0</v>
      </c>
      <c r="M5" s="15">
        <v>0</v>
      </c>
      <c r="N5" s="15">
        <v>0</v>
      </c>
      <c r="O5" s="15">
        <v>0</v>
      </c>
      <c r="P5" s="16">
        <v>0</v>
      </c>
      <c r="Q5" s="23">
        <f>SUM(D5:P5)</f>
        <v>1086</v>
      </c>
    </row>
    <row r="6" spans="2:17" x14ac:dyDescent="0.45">
      <c r="B6" s="31" t="s">
        <v>14</v>
      </c>
      <c r="C6" s="6">
        <v>0.38</v>
      </c>
      <c r="D6" s="17">
        <v>0</v>
      </c>
      <c r="E6" s="18">
        <v>1433</v>
      </c>
      <c r="F6" s="18">
        <v>0</v>
      </c>
      <c r="G6" s="18">
        <v>0</v>
      </c>
      <c r="H6" s="18">
        <v>0</v>
      </c>
      <c r="I6" s="18">
        <v>93</v>
      </c>
      <c r="J6" s="18">
        <v>0</v>
      </c>
      <c r="K6" s="18">
        <v>0</v>
      </c>
      <c r="L6" s="18">
        <v>0</v>
      </c>
      <c r="M6" s="18">
        <v>0</v>
      </c>
      <c r="N6" s="18">
        <v>28</v>
      </c>
      <c r="O6" s="18">
        <v>0</v>
      </c>
      <c r="P6" s="19">
        <v>0</v>
      </c>
      <c r="Q6" s="24">
        <f t="shared" ref="Q6:Q26" si="0">SUM(D6:P6)</f>
        <v>1554</v>
      </c>
    </row>
    <row r="7" spans="2:17" x14ac:dyDescent="0.45">
      <c r="B7" s="31" t="s">
        <v>15</v>
      </c>
      <c r="C7" s="6">
        <v>0.6</v>
      </c>
      <c r="D7" s="17">
        <v>0</v>
      </c>
      <c r="E7" s="18">
        <v>0</v>
      </c>
      <c r="F7" s="18">
        <v>0</v>
      </c>
      <c r="G7" s="18">
        <v>0</v>
      </c>
      <c r="H7" s="18">
        <v>0</v>
      </c>
      <c r="I7" s="18">
        <v>163</v>
      </c>
      <c r="J7" s="18">
        <v>0</v>
      </c>
      <c r="K7" s="18">
        <v>0</v>
      </c>
      <c r="L7" s="18">
        <v>0</v>
      </c>
      <c r="M7" s="18">
        <v>0</v>
      </c>
      <c r="N7" s="18">
        <v>0</v>
      </c>
      <c r="O7" s="18">
        <v>0</v>
      </c>
      <c r="P7" s="19">
        <v>0</v>
      </c>
      <c r="Q7" s="24">
        <f t="shared" si="0"/>
        <v>163</v>
      </c>
    </row>
    <row r="8" spans="2:17" x14ac:dyDescent="0.45">
      <c r="B8" s="31" t="s">
        <v>16</v>
      </c>
      <c r="C8" s="6">
        <v>0.67</v>
      </c>
      <c r="D8" s="17">
        <v>0</v>
      </c>
      <c r="E8" s="18">
        <v>2191</v>
      </c>
      <c r="F8" s="18">
        <v>0</v>
      </c>
      <c r="G8" s="18">
        <v>0</v>
      </c>
      <c r="H8" s="18">
        <v>0</v>
      </c>
      <c r="I8" s="18">
        <v>393</v>
      </c>
      <c r="J8" s="18">
        <v>0</v>
      </c>
      <c r="K8" s="18">
        <v>0</v>
      </c>
      <c r="L8" s="18">
        <v>0</v>
      </c>
      <c r="M8" s="18">
        <v>0</v>
      </c>
      <c r="N8" s="18">
        <v>206</v>
      </c>
      <c r="O8" s="18">
        <v>0</v>
      </c>
      <c r="P8" s="19">
        <v>0</v>
      </c>
      <c r="Q8" s="24">
        <f t="shared" si="0"/>
        <v>2790</v>
      </c>
    </row>
    <row r="9" spans="2:17" x14ac:dyDescent="0.45">
      <c r="B9" s="31" t="s">
        <v>17</v>
      </c>
      <c r="C9" s="6">
        <v>1.1100000000000001</v>
      </c>
      <c r="D9" s="17">
        <v>0</v>
      </c>
      <c r="E9" s="18">
        <v>1005</v>
      </c>
      <c r="F9" s="18">
        <v>0</v>
      </c>
      <c r="G9" s="18">
        <v>0</v>
      </c>
      <c r="H9" s="18">
        <v>0</v>
      </c>
      <c r="I9" s="18">
        <v>0</v>
      </c>
      <c r="J9" s="18">
        <v>0</v>
      </c>
      <c r="K9" s="18">
        <v>0</v>
      </c>
      <c r="L9" s="18">
        <v>0</v>
      </c>
      <c r="M9" s="18">
        <v>0</v>
      </c>
      <c r="N9" s="18">
        <v>507</v>
      </c>
      <c r="O9" s="18">
        <v>0</v>
      </c>
      <c r="P9" s="19">
        <v>0</v>
      </c>
      <c r="Q9" s="24">
        <f t="shared" si="0"/>
        <v>1512</v>
      </c>
    </row>
    <row r="10" spans="2:17" x14ac:dyDescent="0.45">
      <c r="B10" s="31" t="s">
        <v>18</v>
      </c>
      <c r="C10" s="6">
        <v>0.21</v>
      </c>
      <c r="D10" s="17">
        <v>0</v>
      </c>
      <c r="E10" s="18">
        <v>0</v>
      </c>
      <c r="F10" s="18">
        <v>0</v>
      </c>
      <c r="G10" s="18">
        <v>122</v>
      </c>
      <c r="H10" s="18">
        <v>0</v>
      </c>
      <c r="I10" s="18">
        <v>0</v>
      </c>
      <c r="J10" s="18">
        <v>0</v>
      </c>
      <c r="K10" s="18">
        <v>0</v>
      </c>
      <c r="L10" s="18">
        <v>0</v>
      </c>
      <c r="M10" s="18">
        <v>0</v>
      </c>
      <c r="N10" s="18">
        <v>0</v>
      </c>
      <c r="O10" s="18">
        <v>0</v>
      </c>
      <c r="P10" s="19">
        <v>0</v>
      </c>
      <c r="Q10" s="24">
        <f t="shared" si="0"/>
        <v>122</v>
      </c>
    </row>
    <row r="11" spans="2:17" x14ac:dyDescent="0.45">
      <c r="B11" s="31" t="s">
        <v>19</v>
      </c>
      <c r="C11" s="6">
        <v>5.2999999999999999E-2</v>
      </c>
      <c r="D11" s="17">
        <v>0</v>
      </c>
      <c r="E11" s="18">
        <v>446</v>
      </c>
      <c r="F11" s="18">
        <v>0</v>
      </c>
      <c r="G11" s="18">
        <v>648</v>
      </c>
      <c r="H11" s="18">
        <v>0</v>
      </c>
      <c r="I11" s="18">
        <v>0</v>
      </c>
      <c r="J11" s="18">
        <v>0</v>
      </c>
      <c r="K11" s="18">
        <v>0</v>
      </c>
      <c r="L11" s="18">
        <v>0</v>
      </c>
      <c r="M11" s="18">
        <v>0</v>
      </c>
      <c r="N11" s="18">
        <v>0</v>
      </c>
      <c r="O11" s="18">
        <v>0</v>
      </c>
      <c r="P11" s="19">
        <v>0</v>
      </c>
      <c r="Q11" s="24">
        <f t="shared" si="0"/>
        <v>1094</v>
      </c>
    </row>
    <row r="12" spans="2:17" x14ac:dyDescent="0.45">
      <c r="B12" s="31" t="s">
        <v>20</v>
      </c>
      <c r="C12" s="6">
        <v>5.8000000000000003E-2</v>
      </c>
      <c r="D12" s="17">
        <v>0</v>
      </c>
      <c r="E12" s="18">
        <v>1190</v>
      </c>
      <c r="F12" s="18">
        <v>0</v>
      </c>
      <c r="G12" s="18">
        <v>0</v>
      </c>
      <c r="H12" s="18">
        <v>0</v>
      </c>
      <c r="I12" s="18">
        <v>118</v>
      </c>
      <c r="J12" s="18">
        <v>0</v>
      </c>
      <c r="K12" s="18">
        <v>0</v>
      </c>
      <c r="L12" s="18">
        <v>0</v>
      </c>
      <c r="M12" s="18">
        <v>0</v>
      </c>
      <c r="N12" s="18">
        <v>0</v>
      </c>
      <c r="O12" s="18">
        <v>0</v>
      </c>
      <c r="P12" s="19">
        <v>0</v>
      </c>
      <c r="Q12" s="24">
        <f t="shared" si="0"/>
        <v>1308</v>
      </c>
    </row>
    <row r="13" spans="2:17" x14ac:dyDescent="0.45">
      <c r="B13" s="31" t="s">
        <v>21</v>
      </c>
      <c r="C13" s="6">
        <v>5.8000000000000003E-2</v>
      </c>
      <c r="D13" s="17">
        <v>1239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  <c r="K13" s="18">
        <v>0</v>
      </c>
      <c r="L13" s="18">
        <v>0</v>
      </c>
      <c r="M13" s="18">
        <v>0</v>
      </c>
      <c r="N13" s="18">
        <v>0</v>
      </c>
      <c r="O13" s="18">
        <v>0</v>
      </c>
      <c r="P13" s="19">
        <v>0</v>
      </c>
      <c r="Q13" s="24">
        <f t="shared" si="0"/>
        <v>1239</v>
      </c>
    </row>
    <row r="14" spans="2:17" x14ac:dyDescent="0.45">
      <c r="B14" s="31" t="s">
        <v>22</v>
      </c>
      <c r="C14" s="6">
        <v>0.28199999999999997</v>
      </c>
      <c r="D14" s="17">
        <v>0</v>
      </c>
      <c r="E14" s="18">
        <v>0</v>
      </c>
      <c r="F14" s="18">
        <v>0</v>
      </c>
      <c r="G14" s="18">
        <v>0</v>
      </c>
      <c r="H14" s="18">
        <v>0</v>
      </c>
      <c r="I14" s="18">
        <v>0</v>
      </c>
      <c r="J14" s="18">
        <v>0</v>
      </c>
      <c r="K14" s="18">
        <v>0</v>
      </c>
      <c r="L14" s="18">
        <v>0</v>
      </c>
      <c r="M14" s="18">
        <v>0</v>
      </c>
      <c r="N14" s="18">
        <v>0</v>
      </c>
      <c r="O14" s="18">
        <v>0</v>
      </c>
      <c r="P14" s="19">
        <v>439</v>
      </c>
      <c r="Q14" s="24">
        <f t="shared" si="0"/>
        <v>439</v>
      </c>
    </row>
    <row r="15" spans="2:17" x14ac:dyDescent="0.45">
      <c r="B15" s="31" t="s">
        <v>23</v>
      </c>
      <c r="C15" s="6">
        <v>0.65</v>
      </c>
      <c r="D15" s="17">
        <v>0</v>
      </c>
      <c r="E15" s="18">
        <v>0</v>
      </c>
      <c r="F15" s="18">
        <v>0</v>
      </c>
      <c r="G15" s="18">
        <v>43</v>
      </c>
      <c r="H15" s="18">
        <v>0</v>
      </c>
      <c r="I15" s="18">
        <v>0</v>
      </c>
      <c r="J15" s="18">
        <v>0</v>
      </c>
      <c r="K15" s="18">
        <v>0</v>
      </c>
      <c r="L15" s="18">
        <v>0</v>
      </c>
      <c r="M15" s="18">
        <v>0</v>
      </c>
      <c r="N15" s="18">
        <v>0</v>
      </c>
      <c r="O15" s="18">
        <v>0</v>
      </c>
      <c r="P15" s="19">
        <v>0</v>
      </c>
      <c r="Q15" s="24">
        <f t="shared" si="0"/>
        <v>43</v>
      </c>
    </row>
    <row r="16" spans="2:17" x14ac:dyDescent="0.45">
      <c r="B16" s="31" t="s">
        <v>24</v>
      </c>
      <c r="C16" s="6">
        <v>0.186</v>
      </c>
      <c r="D16" s="17">
        <v>0</v>
      </c>
      <c r="E16" s="18">
        <v>1442</v>
      </c>
      <c r="F16" s="18">
        <v>0</v>
      </c>
      <c r="G16" s="18">
        <v>0</v>
      </c>
      <c r="H16" s="18">
        <v>0</v>
      </c>
      <c r="I16" s="18">
        <v>114</v>
      </c>
      <c r="J16" s="18">
        <v>0</v>
      </c>
      <c r="K16" s="18">
        <v>0</v>
      </c>
      <c r="L16" s="18">
        <v>0</v>
      </c>
      <c r="M16" s="18">
        <v>0</v>
      </c>
      <c r="N16" s="18">
        <v>0</v>
      </c>
      <c r="O16" s="18">
        <v>0</v>
      </c>
      <c r="P16" s="19">
        <v>0</v>
      </c>
      <c r="Q16" s="24">
        <f t="shared" si="0"/>
        <v>1556</v>
      </c>
    </row>
    <row r="17" spans="2:17" x14ac:dyDescent="0.45">
      <c r="B17" s="31" t="s">
        <v>25</v>
      </c>
      <c r="C17" s="6">
        <v>6.4000000000000001E-2</v>
      </c>
      <c r="D17" s="17">
        <v>0</v>
      </c>
      <c r="E17" s="18">
        <v>0</v>
      </c>
      <c r="F17" s="18">
        <v>0</v>
      </c>
      <c r="G17" s="18">
        <v>7130</v>
      </c>
      <c r="H17" s="18">
        <v>0</v>
      </c>
      <c r="I17" s="18">
        <v>0</v>
      </c>
      <c r="J17" s="18">
        <v>0</v>
      </c>
      <c r="K17" s="18">
        <v>0</v>
      </c>
      <c r="L17" s="18">
        <v>0</v>
      </c>
      <c r="M17" s="18">
        <v>0</v>
      </c>
      <c r="N17" s="18">
        <v>0</v>
      </c>
      <c r="O17" s="18">
        <v>0</v>
      </c>
      <c r="P17" s="19">
        <v>0</v>
      </c>
      <c r="Q17" s="24">
        <f t="shared" si="0"/>
        <v>7130</v>
      </c>
    </row>
    <row r="18" spans="2:17" x14ac:dyDescent="0.45">
      <c r="B18" s="31" t="s">
        <v>26</v>
      </c>
      <c r="C18" s="6">
        <v>0.14199999999999999</v>
      </c>
      <c r="D18" s="17">
        <v>0</v>
      </c>
      <c r="E18" s="18">
        <v>2462</v>
      </c>
      <c r="F18" s="18">
        <v>0</v>
      </c>
      <c r="G18" s="18">
        <v>0</v>
      </c>
      <c r="H18" s="18">
        <v>0</v>
      </c>
      <c r="I18" s="18">
        <v>0</v>
      </c>
      <c r="J18" s="18">
        <v>0</v>
      </c>
      <c r="K18" s="18">
        <v>0</v>
      </c>
      <c r="L18" s="18">
        <v>0</v>
      </c>
      <c r="M18" s="18">
        <v>0</v>
      </c>
      <c r="N18" s="18">
        <v>371</v>
      </c>
      <c r="O18" s="18">
        <v>0</v>
      </c>
      <c r="P18" s="19">
        <v>0</v>
      </c>
      <c r="Q18" s="24">
        <f t="shared" si="0"/>
        <v>2833</v>
      </c>
    </row>
    <row r="19" spans="2:17" x14ac:dyDescent="0.45">
      <c r="B19" s="31" t="s">
        <v>27</v>
      </c>
      <c r="C19" s="6">
        <v>1.0620000000000001</v>
      </c>
      <c r="D19" s="17">
        <v>0</v>
      </c>
      <c r="E19" s="18">
        <v>0</v>
      </c>
      <c r="F19" s="18">
        <v>0</v>
      </c>
      <c r="G19" s="18">
        <v>0</v>
      </c>
      <c r="H19" s="18"/>
      <c r="I19" s="18">
        <v>93</v>
      </c>
      <c r="J19" s="18">
        <v>1733</v>
      </c>
      <c r="K19" s="18">
        <v>1733</v>
      </c>
      <c r="L19" s="18"/>
      <c r="M19" s="18"/>
      <c r="N19" s="18">
        <v>0</v>
      </c>
      <c r="O19" s="18">
        <v>0</v>
      </c>
      <c r="P19" s="19">
        <v>0</v>
      </c>
      <c r="Q19" s="24">
        <f t="shared" si="0"/>
        <v>3559</v>
      </c>
    </row>
    <row r="20" spans="2:17" x14ac:dyDescent="0.45">
      <c r="B20" s="31" t="s">
        <v>28</v>
      </c>
      <c r="C20" s="6">
        <v>1.1850000000000001</v>
      </c>
      <c r="D20" s="17">
        <v>0</v>
      </c>
      <c r="E20" s="18">
        <v>0</v>
      </c>
      <c r="F20" s="18">
        <v>0</v>
      </c>
      <c r="G20" s="18">
        <v>0</v>
      </c>
      <c r="H20" s="18">
        <v>0</v>
      </c>
      <c r="I20" s="18">
        <v>0</v>
      </c>
      <c r="J20" s="18">
        <v>0</v>
      </c>
      <c r="K20" s="18">
        <v>0</v>
      </c>
      <c r="L20" s="18">
        <v>0</v>
      </c>
      <c r="M20" s="18">
        <v>0</v>
      </c>
      <c r="N20" s="18">
        <v>0</v>
      </c>
      <c r="O20" s="18">
        <v>0</v>
      </c>
      <c r="P20" s="19">
        <v>0</v>
      </c>
      <c r="Q20" s="24">
        <f t="shared" si="0"/>
        <v>0</v>
      </c>
    </row>
    <row r="21" spans="2:17" x14ac:dyDescent="0.45">
      <c r="B21" s="31" t="s">
        <v>29</v>
      </c>
      <c r="C21" s="6">
        <v>1.9</v>
      </c>
      <c r="D21" s="17">
        <v>0</v>
      </c>
      <c r="E21" s="18">
        <v>511</v>
      </c>
      <c r="F21" s="18">
        <v>0</v>
      </c>
      <c r="G21" s="18">
        <v>0</v>
      </c>
      <c r="H21" s="18">
        <v>0</v>
      </c>
      <c r="I21" s="18">
        <v>0</v>
      </c>
      <c r="J21" s="18">
        <v>0</v>
      </c>
      <c r="K21" s="18">
        <v>0</v>
      </c>
      <c r="L21" s="18">
        <v>0</v>
      </c>
      <c r="M21" s="18">
        <v>0</v>
      </c>
      <c r="N21" s="18">
        <v>0</v>
      </c>
      <c r="O21" s="18">
        <v>0</v>
      </c>
      <c r="P21" s="19">
        <v>0</v>
      </c>
      <c r="Q21" s="24">
        <f t="shared" si="0"/>
        <v>511</v>
      </c>
    </row>
    <row r="22" spans="2:17" x14ac:dyDescent="0.45">
      <c r="B22" s="31" t="s">
        <v>30</v>
      </c>
      <c r="C22" s="6">
        <v>1.494</v>
      </c>
      <c r="D22" s="17">
        <v>0</v>
      </c>
      <c r="E22" s="18">
        <v>465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  <c r="K22" s="18">
        <v>0</v>
      </c>
      <c r="L22" s="18">
        <v>0</v>
      </c>
      <c r="M22" s="18">
        <v>0</v>
      </c>
      <c r="N22" s="18">
        <v>0</v>
      </c>
      <c r="O22" s="18">
        <v>0</v>
      </c>
      <c r="P22" s="19">
        <v>0</v>
      </c>
      <c r="Q22" s="24">
        <f t="shared" si="0"/>
        <v>465</v>
      </c>
    </row>
    <row r="23" spans="2:17" x14ac:dyDescent="0.45">
      <c r="B23" s="31" t="s">
        <v>31</v>
      </c>
      <c r="C23" s="6">
        <v>8.6999999999999994E-2</v>
      </c>
      <c r="D23" s="17">
        <v>0</v>
      </c>
      <c r="E23" s="18">
        <v>0</v>
      </c>
      <c r="F23" s="18">
        <v>285</v>
      </c>
      <c r="G23" s="18">
        <v>0</v>
      </c>
      <c r="H23" s="18">
        <v>0</v>
      </c>
      <c r="I23" s="18">
        <v>0</v>
      </c>
      <c r="J23" s="18">
        <v>0</v>
      </c>
      <c r="K23" s="18">
        <v>0</v>
      </c>
      <c r="L23" s="18">
        <v>0</v>
      </c>
      <c r="M23" s="18">
        <v>0</v>
      </c>
      <c r="N23" s="18">
        <v>0</v>
      </c>
      <c r="O23" s="18">
        <v>0</v>
      </c>
      <c r="P23" s="19">
        <v>0</v>
      </c>
      <c r="Q23" s="24">
        <f t="shared" si="0"/>
        <v>285</v>
      </c>
    </row>
    <row r="24" spans="2:17" x14ac:dyDescent="0.45">
      <c r="B24" s="31" t="s">
        <v>32</v>
      </c>
      <c r="C24" s="6">
        <v>0.55400000000000005</v>
      </c>
      <c r="D24" s="17">
        <v>0</v>
      </c>
      <c r="E24" s="18">
        <v>0</v>
      </c>
      <c r="F24" s="18">
        <v>0</v>
      </c>
      <c r="G24" s="18">
        <v>206</v>
      </c>
      <c r="H24" s="18">
        <v>0</v>
      </c>
      <c r="I24" s="18">
        <v>0</v>
      </c>
      <c r="J24" s="18">
        <v>0</v>
      </c>
      <c r="K24" s="18">
        <v>0</v>
      </c>
      <c r="L24" s="18">
        <v>0</v>
      </c>
      <c r="M24" s="18">
        <v>0</v>
      </c>
      <c r="N24" s="18">
        <v>0</v>
      </c>
      <c r="O24" s="18">
        <v>0</v>
      </c>
      <c r="P24" s="19">
        <v>0</v>
      </c>
      <c r="Q24" s="24">
        <f t="shared" si="0"/>
        <v>206</v>
      </c>
    </row>
    <row r="25" spans="2:17" x14ac:dyDescent="0.45">
      <c r="B25" s="31" t="s">
        <v>33</v>
      </c>
      <c r="C25" s="6">
        <v>0.28199999999999997</v>
      </c>
      <c r="D25" s="17">
        <v>0</v>
      </c>
      <c r="E25" s="18">
        <v>0</v>
      </c>
      <c r="F25" s="18">
        <v>0</v>
      </c>
      <c r="G25" s="18">
        <v>0</v>
      </c>
      <c r="H25" s="18">
        <v>0</v>
      </c>
      <c r="I25" s="18">
        <v>0</v>
      </c>
      <c r="J25" s="18">
        <v>0</v>
      </c>
      <c r="K25" s="18">
        <v>0</v>
      </c>
      <c r="L25" s="18">
        <v>0</v>
      </c>
      <c r="M25" s="18">
        <v>0</v>
      </c>
      <c r="N25" s="18">
        <v>0</v>
      </c>
      <c r="O25" s="18">
        <v>0</v>
      </c>
      <c r="P25" s="19">
        <v>0</v>
      </c>
      <c r="Q25" s="24">
        <f t="shared" si="0"/>
        <v>0</v>
      </c>
    </row>
    <row r="26" spans="2:17" x14ac:dyDescent="0.45">
      <c r="B26" s="31" t="s">
        <v>34</v>
      </c>
      <c r="C26" s="6"/>
      <c r="D26" s="20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  <c r="J26" s="21">
        <v>0</v>
      </c>
      <c r="K26" s="21">
        <v>0</v>
      </c>
      <c r="L26" s="21">
        <v>0</v>
      </c>
      <c r="M26" s="21">
        <v>0</v>
      </c>
      <c r="N26" s="21">
        <v>0</v>
      </c>
      <c r="O26" s="21">
        <v>0</v>
      </c>
      <c r="P26" s="22">
        <v>0</v>
      </c>
      <c r="Q26" s="25">
        <f t="shared" si="0"/>
        <v>0</v>
      </c>
    </row>
    <row r="27" spans="2:17" ht="14.65" thickBot="1" x14ac:dyDescent="0.5">
      <c r="B27" s="31"/>
      <c r="C27" s="6"/>
      <c r="D27" s="4">
        <f t="shared" ref="D27:Q27" si="1">SUM(D5:D26)</f>
        <v>1239</v>
      </c>
      <c r="E27" s="4">
        <f>SUM(E5:E26)</f>
        <v>11145</v>
      </c>
      <c r="F27" s="4">
        <f>SUM(F5:F26)</f>
        <v>285</v>
      </c>
      <c r="G27" s="4">
        <f>SUM(G5:G26)</f>
        <v>9235</v>
      </c>
      <c r="H27" s="4">
        <f t="shared" ref="H27" si="2">SUM(H5:H26)</f>
        <v>0</v>
      </c>
      <c r="I27" s="4">
        <f>SUM(I5:I26)</f>
        <v>974</v>
      </c>
      <c r="J27" s="4">
        <f t="shared" si="1"/>
        <v>1733</v>
      </c>
      <c r="K27" s="4">
        <f t="shared" ref="K27" si="3">SUM(K5:K26)</f>
        <v>1733</v>
      </c>
      <c r="L27" s="4">
        <f t="shared" ref="L27" si="4">SUM(L5:L26)</f>
        <v>0</v>
      </c>
      <c r="M27" s="4">
        <f t="shared" si="1"/>
        <v>0</v>
      </c>
      <c r="N27" s="4">
        <f t="shared" si="1"/>
        <v>1112</v>
      </c>
      <c r="O27" s="4">
        <f t="shared" si="1"/>
        <v>0</v>
      </c>
      <c r="P27" s="4">
        <f t="shared" si="1"/>
        <v>439</v>
      </c>
      <c r="Q27" s="11">
        <f>SUM(Q5:Q26)</f>
        <v>27895</v>
      </c>
    </row>
    <row r="28" spans="2:17" ht="14.65" thickTop="1" x14ac:dyDescent="0.45">
      <c r="B28" s="31"/>
      <c r="C28" s="6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5"/>
    </row>
    <row r="29" spans="2:17" x14ac:dyDescent="0.45">
      <c r="B29" s="31" t="s">
        <v>35</v>
      </c>
      <c r="C29" s="6">
        <v>0.33100000000000002</v>
      </c>
      <c r="D29" s="17">
        <v>0</v>
      </c>
      <c r="E29" s="18">
        <v>0</v>
      </c>
      <c r="F29" s="18">
        <v>0</v>
      </c>
      <c r="G29" s="18">
        <v>0</v>
      </c>
      <c r="H29" s="18">
        <v>0</v>
      </c>
      <c r="I29" s="18">
        <v>0</v>
      </c>
      <c r="J29" s="18">
        <v>0</v>
      </c>
      <c r="K29" s="18">
        <v>0</v>
      </c>
      <c r="L29" s="18">
        <v>0</v>
      </c>
      <c r="M29" s="18">
        <v>0</v>
      </c>
      <c r="N29" s="18">
        <v>0</v>
      </c>
      <c r="O29" s="18">
        <v>409</v>
      </c>
      <c r="P29" s="19">
        <v>0</v>
      </c>
      <c r="Q29" s="24">
        <f>SUM(D29:P29)</f>
        <v>409</v>
      </c>
    </row>
    <row r="30" spans="2:17" x14ac:dyDescent="0.45">
      <c r="B30" s="31" t="s">
        <v>36</v>
      </c>
      <c r="C30" s="6">
        <v>0.28899999999999998</v>
      </c>
      <c r="D30" s="17">
        <v>0</v>
      </c>
      <c r="E30" s="18">
        <v>0</v>
      </c>
      <c r="F30" s="18">
        <v>0</v>
      </c>
      <c r="G30" s="18">
        <v>0</v>
      </c>
      <c r="H30" s="18">
        <v>0</v>
      </c>
      <c r="I30" s="18">
        <v>0</v>
      </c>
      <c r="J30" s="18">
        <v>0</v>
      </c>
      <c r="K30" s="18">
        <v>0</v>
      </c>
      <c r="L30" s="18">
        <v>0</v>
      </c>
      <c r="M30" s="18">
        <v>0</v>
      </c>
      <c r="N30" s="18">
        <v>0</v>
      </c>
      <c r="O30" s="18">
        <v>424</v>
      </c>
      <c r="P30" s="19">
        <v>0</v>
      </c>
      <c r="Q30" s="24">
        <f t="shared" ref="Q30:Q36" si="5">SUM(D30:P30)</f>
        <v>424</v>
      </c>
    </row>
    <row r="31" spans="2:17" x14ac:dyDescent="0.45">
      <c r="B31" s="31" t="s">
        <v>37</v>
      </c>
      <c r="C31" s="6">
        <v>0.28399999999999997</v>
      </c>
      <c r="D31" s="17">
        <v>0</v>
      </c>
      <c r="E31" s="18">
        <v>0</v>
      </c>
      <c r="F31" s="18">
        <v>2374</v>
      </c>
      <c r="G31" s="18">
        <v>0</v>
      </c>
      <c r="H31" s="18">
        <v>0</v>
      </c>
      <c r="I31" s="18">
        <v>0</v>
      </c>
      <c r="J31" s="18">
        <v>0</v>
      </c>
      <c r="K31" s="18">
        <v>0</v>
      </c>
      <c r="L31" s="18">
        <v>0</v>
      </c>
      <c r="M31" s="18">
        <v>0</v>
      </c>
      <c r="N31" s="18">
        <v>0</v>
      </c>
      <c r="O31" s="18">
        <v>0</v>
      </c>
      <c r="P31" s="19">
        <v>0</v>
      </c>
      <c r="Q31" s="24">
        <f t="shared" si="5"/>
        <v>2374</v>
      </c>
    </row>
    <row r="32" spans="2:17" x14ac:dyDescent="0.45">
      <c r="B32" s="31" t="s">
        <v>38</v>
      </c>
      <c r="C32" s="6">
        <v>0.34300000000000003</v>
      </c>
      <c r="D32" s="17">
        <v>0</v>
      </c>
      <c r="E32" s="18">
        <v>0</v>
      </c>
      <c r="F32" s="18">
        <v>665</v>
      </c>
      <c r="G32" s="18">
        <v>0</v>
      </c>
      <c r="H32" s="18">
        <v>0</v>
      </c>
      <c r="I32" s="18">
        <v>0</v>
      </c>
      <c r="J32" s="18">
        <v>0</v>
      </c>
      <c r="K32" s="18">
        <v>0</v>
      </c>
      <c r="L32" s="18">
        <v>0</v>
      </c>
      <c r="M32" s="18">
        <v>0</v>
      </c>
      <c r="N32" s="18">
        <v>0</v>
      </c>
      <c r="O32" s="18">
        <v>0</v>
      </c>
      <c r="P32" s="19">
        <v>0</v>
      </c>
      <c r="Q32" s="24">
        <f t="shared" si="5"/>
        <v>665</v>
      </c>
    </row>
    <row r="33" spans="2:17" x14ac:dyDescent="0.45">
      <c r="B33" s="31" t="s">
        <v>39</v>
      </c>
      <c r="C33" s="6">
        <v>0.20300000000000001</v>
      </c>
      <c r="D33" s="17">
        <v>325</v>
      </c>
      <c r="E33" s="18">
        <v>974</v>
      </c>
      <c r="F33" s="18">
        <v>0</v>
      </c>
      <c r="G33" s="18">
        <v>702</v>
      </c>
      <c r="H33" s="18">
        <v>0</v>
      </c>
      <c r="I33" s="18">
        <v>176</v>
      </c>
      <c r="J33" s="18">
        <v>0</v>
      </c>
      <c r="K33" s="18">
        <v>0</v>
      </c>
      <c r="L33" s="18">
        <v>0</v>
      </c>
      <c r="M33" s="18">
        <v>0</v>
      </c>
      <c r="N33" s="18">
        <v>310</v>
      </c>
      <c r="O33" s="18">
        <v>0</v>
      </c>
      <c r="P33" s="19">
        <v>0</v>
      </c>
      <c r="Q33" s="24">
        <f t="shared" si="5"/>
        <v>2487</v>
      </c>
    </row>
    <row r="34" spans="2:17" x14ac:dyDescent="0.45">
      <c r="B34" s="31" t="s">
        <v>40</v>
      </c>
      <c r="C34" s="6">
        <v>0.28199999999999997</v>
      </c>
      <c r="D34" s="17">
        <v>0</v>
      </c>
      <c r="E34" s="18">
        <v>156</v>
      </c>
      <c r="F34" s="18">
        <v>0</v>
      </c>
      <c r="G34" s="18">
        <v>235</v>
      </c>
      <c r="H34" s="18">
        <v>512</v>
      </c>
      <c r="I34" s="18">
        <v>0</v>
      </c>
      <c r="J34" s="18">
        <v>0</v>
      </c>
      <c r="K34" s="18">
        <v>0</v>
      </c>
      <c r="L34" s="18">
        <v>512</v>
      </c>
      <c r="M34" s="18">
        <v>512</v>
      </c>
      <c r="N34" s="18">
        <v>0</v>
      </c>
      <c r="O34" s="18">
        <v>0</v>
      </c>
      <c r="P34" s="19">
        <v>0</v>
      </c>
      <c r="Q34" s="24">
        <f t="shared" si="5"/>
        <v>1927</v>
      </c>
    </row>
    <row r="35" spans="2:17" x14ac:dyDescent="0.45">
      <c r="B35" s="31" t="s">
        <v>41</v>
      </c>
      <c r="C35" s="6">
        <v>0.25</v>
      </c>
      <c r="D35" s="17">
        <v>0</v>
      </c>
      <c r="E35" s="18">
        <v>310</v>
      </c>
      <c r="F35" s="18">
        <v>0</v>
      </c>
      <c r="G35" s="18">
        <v>0</v>
      </c>
      <c r="H35" s="18">
        <v>0</v>
      </c>
      <c r="I35" s="18">
        <v>0</v>
      </c>
      <c r="J35" s="18">
        <v>0</v>
      </c>
      <c r="K35" s="18">
        <v>0</v>
      </c>
      <c r="L35" s="18">
        <v>0</v>
      </c>
      <c r="M35" s="18">
        <v>0</v>
      </c>
      <c r="N35" s="18">
        <v>0</v>
      </c>
      <c r="O35" s="18">
        <v>0</v>
      </c>
      <c r="P35" s="19">
        <v>0</v>
      </c>
      <c r="Q35" s="24">
        <f t="shared" si="5"/>
        <v>310</v>
      </c>
    </row>
    <row r="36" spans="2:17" x14ac:dyDescent="0.45">
      <c r="B36" s="31" t="s">
        <v>42</v>
      </c>
      <c r="C36" s="6">
        <v>0.28899999999999998</v>
      </c>
      <c r="D36" s="20">
        <v>0</v>
      </c>
      <c r="E36" s="21">
        <v>0</v>
      </c>
      <c r="F36" s="21">
        <v>0</v>
      </c>
      <c r="G36" s="21">
        <v>0</v>
      </c>
      <c r="H36" s="21">
        <v>0</v>
      </c>
      <c r="I36" s="21">
        <v>0</v>
      </c>
      <c r="J36" s="21">
        <v>0</v>
      </c>
      <c r="K36" s="21">
        <v>0</v>
      </c>
      <c r="L36" s="21">
        <v>0</v>
      </c>
      <c r="M36" s="21">
        <v>0</v>
      </c>
      <c r="N36" s="21">
        <v>1850</v>
      </c>
      <c r="O36" s="21">
        <v>0</v>
      </c>
      <c r="P36" s="22">
        <v>0</v>
      </c>
      <c r="Q36" s="25">
        <f t="shared" si="5"/>
        <v>1850</v>
      </c>
    </row>
    <row r="37" spans="2:17" ht="14.65" thickBot="1" x14ac:dyDescent="0.5">
      <c r="B37" s="32"/>
      <c r="C37" s="29"/>
      <c r="D37" s="4">
        <f t="shared" ref="D37:Q37" si="6">SUM(D29:D36)</f>
        <v>325</v>
      </c>
      <c r="E37" s="4">
        <f>SUM(E29:E36)</f>
        <v>1440</v>
      </c>
      <c r="F37" s="4">
        <f>SUM(F29:F36)</f>
        <v>3039</v>
      </c>
      <c r="G37" s="4">
        <f>SUM(G29:G36)</f>
        <v>937</v>
      </c>
      <c r="H37" s="4">
        <f t="shared" ref="H37" si="7">SUM(H29:H36)</f>
        <v>512</v>
      </c>
      <c r="I37" s="4">
        <f>SUM(I29:I36)</f>
        <v>176</v>
      </c>
      <c r="J37" s="4">
        <f t="shared" si="6"/>
        <v>0</v>
      </c>
      <c r="K37" s="4">
        <f t="shared" ref="K37" si="8">SUM(K29:K36)</f>
        <v>0</v>
      </c>
      <c r="L37" s="4">
        <f t="shared" ref="L37" si="9">SUM(L29:L36)</f>
        <v>512</v>
      </c>
      <c r="M37" s="4">
        <f t="shared" si="6"/>
        <v>512</v>
      </c>
      <c r="N37" s="4">
        <f t="shared" si="6"/>
        <v>2160</v>
      </c>
      <c r="O37" s="4">
        <f t="shared" si="6"/>
        <v>833</v>
      </c>
      <c r="P37" s="4">
        <f t="shared" si="6"/>
        <v>0</v>
      </c>
      <c r="Q37" s="11">
        <f>SUM(Q29:Q36)</f>
        <v>10446</v>
      </c>
    </row>
    <row r="38" spans="2:17" ht="14.65" thickTop="1" x14ac:dyDescent="0.45"/>
  </sheetData>
  <pageMargins left="0.7" right="0.21" top="0.55000000000000004" bottom="0.57999999999999996" header="0.3" footer="0.18"/>
  <pageSetup paperSize="9" scale="83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Cost</vt:lpstr>
      <vt:lpstr>Count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udayakanth palanivel</dc:creator>
  <cp:keywords/>
  <dc:description/>
  <cp:lastModifiedBy>udayakanth palanivel</cp:lastModifiedBy>
  <cp:revision/>
  <dcterms:created xsi:type="dcterms:W3CDTF">2013-05-31T02:44:17Z</dcterms:created>
  <dcterms:modified xsi:type="dcterms:W3CDTF">2025-12-31T18:13:15Z</dcterms:modified>
  <cp:category/>
  <cp:contentStatus/>
</cp:coreProperties>
</file>